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omments4.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lussier\Desktop\"/>
    </mc:Choice>
  </mc:AlternateContent>
  <bookViews>
    <workbookView xWindow="0" yWindow="0" windowWidth="19200" windowHeight="7050"/>
  </bookViews>
  <sheets>
    <sheet name="Calculation Worksheet" sheetId="10" r:id="rId1"/>
    <sheet name="Instructions" sheetId="6" r:id="rId2"/>
    <sheet name="Example 1" sheetId="7" r:id="rId3"/>
    <sheet name="Example 2" sheetId="9" r:id="rId4"/>
    <sheet name="Example 3" sheetId="2" r:id="rId5"/>
    <sheet name="Utilities 2021" sheetId="3" r:id="rId6"/>
    <sheet name="Services 2021" sheetId="8" r:id="rId7"/>
    <sheet name="VLOOKUPs" sheetId="1" state="hidden" r:id="rId8"/>
    <sheet name="Utility and Services Table" sheetId="4" state="hidden" r:id="rId9"/>
  </sheets>
  <definedNames>
    <definedName name="_AMO_UniqueIdentifier" hidden="1">"'a38c0132-8d35-4ac9-8fcd-ab1bdbf38099'"</definedName>
    <definedName name="_xlnm.Print_Area" localSheetId="0">'Calculation Worksheet'!$A$1:$H$102</definedName>
    <definedName name="_xlnm.Print_Area" localSheetId="2">'Example 1'!$A$1:$H$102</definedName>
    <definedName name="_xlnm.Print_Area" localSheetId="3">'Example 2'!$A$1:$H$102</definedName>
    <definedName name="_xlnm.Print_Area" localSheetId="4">'Example 3'!$A$1:$H$102</definedName>
    <definedName name="_xlnm.Print_Area" localSheetId="1">Instructions!$A$1:$H$102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 l="1"/>
  <c r="C19" i="1" l="1"/>
  <c r="E68" i="7" l="1"/>
  <c r="D69" i="7"/>
  <c r="E68" i="6" l="1"/>
  <c r="D65" i="6"/>
  <c r="D69" i="6"/>
  <c r="E68" i="10"/>
  <c r="E68" i="2" l="1"/>
  <c r="E68" i="9"/>
  <c r="B1" i="1" l="1"/>
  <c r="D78" i="10" l="1"/>
  <c r="C15" i="1"/>
  <c r="D94" i="10"/>
  <c r="D83" i="10"/>
  <c r="F60" i="10"/>
  <c r="D65" i="10" s="1"/>
  <c r="B59" i="10"/>
  <c r="B58" i="10"/>
  <c r="B57" i="10"/>
  <c r="B56" i="10"/>
  <c r="B55" i="10"/>
  <c r="B54" i="10"/>
  <c r="B53" i="10"/>
  <c r="B52" i="10"/>
  <c r="D47" i="10"/>
  <c r="A46" i="10"/>
  <c r="G44" i="10"/>
  <c r="G43" i="10"/>
  <c r="G42" i="10"/>
  <c r="G41" i="10"/>
  <c r="G40" i="10"/>
  <c r="G39" i="10"/>
  <c r="G38" i="10"/>
  <c r="G37" i="10"/>
  <c r="C32" i="10"/>
  <c r="D95" i="10" s="1"/>
  <c r="C31" i="10"/>
  <c r="C30" i="10"/>
  <c r="D94" i="9"/>
  <c r="D83" i="9"/>
  <c r="F60" i="9"/>
  <c r="D65" i="9" s="1"/>
  <c r="B59" i="9"/>
  <c r="B58" i="9"/>
  <c r="B57" i="9"/>
  <c r="B56" i="9"/>
  <c r="B55" i="9"/>
  <c r="B54" i="9"/>
  <c r="B53" i="9"/>
  <c r="B52" i="9"/>
  <c r="D47" i="9"/>
  <c r="A46" i="9"/>
  <c r="G44" i="9"/>
  <c r="G43" i="9"/>
  <c r="G42" i="9"/>
  <c r="G41" i="9"/>
  <c r="G40" i="9"/>
  <c r="G39" i="9"/>
  <c r="G38" i="9"/>
  <c r="G37" i="9"/>
  <c r="C32" i="9"/>
  <c r="D95" i="9" s="1"/>
  <c r="C31" i="9"/>
  <c r="C30" i="9"/>
  <c r="C33" i="9" l="1"/>
  <c r="D87" i="9" s="1"/>
  <c r="H45" i="9"/>
  <c r="D46" i="9" s="1"/>
  <c r="D48" i="9" s="1"/>
  <c r="H45" i="10"/>
  <c r="D46" i="10" s="1"/>
  <c r="D48" i="10" s="1"/>
  <c r="C33" i="10"/>
  <c r="D87" i="10" s="1"/>
  <c r="D94" i="7" l="1"/>
  <c r="D83" i="7"/>
  <c r="F60" i="7"/>
  <c r="B59" i="7"/>
  <c r="B58" i="7"/>
  <c r="B57" i="7"/>
  <c r="B56" i="7"/>
  <c r="B55" i="7"/>
  <c r="B54" i="7"/>
  <c r="B53" i="7"/>
  <c r="B52" i="7"/>
  <c r="D47" i="7"/>
  <c r="A46" i="7"/>
  <c r="G44" i="7"/>
  <c r="G43" i="7"/>
  <c r="G42" i="7"/>
  <c r="G41" i="7"/>
  <c r="G40" i="7"/>
  <c r="G39" i="7"/>
  <c r="G38" i="7"/>
  <c r="G37" i="7"/>
  <c r="C32" i="7"/>
  <c r="D95" i="7" s="1"/>
  <c r="C31" i="7"/>
  <c r="C30" i="7"/>
  <c r="D94" i="6"/>
  <c r="D83" i="6"/>
  <c r="F60" i="6"/>
  <c r="B59" i="6"/>
  <c r="B58" i="6"/>
  <c r="B57" i="6"/>
  <c r="B56" i="6"/>
  <c r="B55" i="6"/>
  <c r="B54" i="6"/>
  <c r="B53" i="6"/>
  <c r="B52" i="6"/>
  <c r="D47" i="6"/>
  <c r="A46" i="6"/>
  <c r="G44" i="6"/>
  <c r="G43" i="6"/>
  <c r="G42" i="6"/>
  <c r="G41" i="6"/>
  <c r="G40" i="6"/>
  <c r="G39" i="6"/>
  <c r="G38" i="6"/>
  <c r="G37" i="6"/>
  <c r="C32" i="6"/>
  <c r="D95" i="6" s="1"/>
  <c r="C31" i="6"/>
  <c r="C30" i="6"/>
  <c r="C16" i="1"/>
  <c r="D69" i="9" s="1"/>
  <c r="D73" i="9" s="1"/>
  <c r="E73" i="9" s="1"/>
  <c r="H45" i="7" l="1"/>
  <c r="D46" i="7" s="1"/>
  <c r="D48" i="7" s="1"/>
  <c r="D73" i="7" s="1"/>
  <c r="E73" i="7" s="1"/>
  <c r="C33" i="6"/>
  <c r="D87" i="6" s="1"/>
  <c r="D75" i="10"/>
  <c r="D76" i="10"/>
  <c r="D78" i="9"/>
  <c r="C17" i="1"/>
  <c r="C18" i="1"/>
  <c r="C33" i="7"/>
  <c r="D87" i="7" s="1"/>
  <c r="H45" i="6"/>
  <c r="D46" i="6" s="1"/>
  <c r="D48" i="6" s="1"/>
  <c r="D73" i="6" s="1"/>
  <c r="E73" i="6" s="1"/>
  <c r="D78" i="6"/>
  <c r="C21" i="1" l="1"/>
  <c r="D66" i="10" s="1"/>
  <c r="D79" i="9"/>
  <c r="D88" i="9" s="1"/>
  <c r="D90" i="9" s="1"/>
  <c r="D96" i="9" s="1"/>
  <c r="D97" i="9" s="1"/>
  <c r="D79" i="7"/>
  <c r="D88" i="7" s="1"/>
  <c r="D90" i="7" s="1"/>
  <c r="D96" i="7" s="1"/>
  <c r="D97" i="7" s="1"/>
  <c r="D79" i="6"/>
  <c r="D88" i="6" s="1"/>
  <c r="D90" i="6" s="1"/>
  <c r="D96" i="6" s="1"/>
  <c r="D97" i="6" s="1"/>
  <c r="D66" i="6" l="1"/>
  <c r="D69" i="10"/>
  <c r="D73" i="10" s="1"/>
  <c r="E73" i="10" s="1"/>
  <c r="B59" i="2"/>
  <c r="B53" i="2"/>
  <c r="B54" i="2"/>
  <c r="B55" i="2"/>
  <c r="B56" i="2"/>
  <c r="B57" i="2"/>
  <c r="B58" i="2"/>
  <c r="B52" i="2"/>
  <c r="D79" i="10" l="1"/>
  <c r="D88" i="10" s="1"/>
  <c r="D90" i="10" s="1"/>
  <c r="D96" i="10" s="1"/>
  <c r="D97" i="10" s="1"/>
  <c r="G44" i="2"/>
  <c r="G43" i="2"/>
  <c r="G42" i="2"/>
  <c r="G41" i="2"/>
  <c r="G40" i="2"/>
  <c r="G39" i="2"/>
  <c r="G38" i="2"/>
  <c r="G37" i="2"/>
  <c r="C30" i="2" l="1"/>
  <c r="C31" i="2"/>
  <c r="C32" i="2"/>
  <c r="D95" i="2" s="1"/>
  <c r="H45" i="2"/>
  <c r="D46" i="2" s="1"/>
  <c r="A46" i="2"/>
  <c r="D47" i="2"/>
  <c r="F60" i="2"/>
  <c r="D83" i="2"/>
  <c r="D94" i="2"/>
  <c r="D65" i="2" l="1"/>
  <c r="D69" i="2" s="1"/>
  <c r="D48" i="2"/>
  <c r="C33" i="2"/>
  <c r="D87" i="2" s="1"/>
  <c r="D73" i="2" l="1"/>
  <c r="D79" i="2" s="1"/>
  <c r="D88" i="2" s="1"/>
  <c r="D90" i="2" s="1"/>
  <c r="D96" i="2" s="1"/>
  <c r="D97" i="2" s="1"/>
  <c r="E73" i="2" l="1"/>
</calcChain>
</file>

<file path=xl/comments1.xml><?xml version="1.0" encoding="utf-8"?>
<comments xmlns="http://schemas.openxmlformats.org/spreadsheetml/2006/main">
  <authors>
    <author>kflamand</author>
  </authors>
  <commentList>
    <comment ref="F2" authorId="0" shapeId="0">
      <text>
        <r>
          <rPr>
            <sz val="9"/>
            <color indexed="81"/>
            <rFont val="Tahoma"/>
            <family val="2"/>
          </rPr>
          <t>Indicate the effective date of the calculation.</t>
        </r>
      </text>
    </comment>
    <comment ref="H2" authorId="0" shapeId="0">
      <text>
        <r>
          <rPr>
            <sz val="9"/>
            <color indexed="81"/>
            <rFont val="Tahoma"/>
            <family val="2"/>
          </rPr>
          <t>The blue shaded areas must be completed.</t>
        </r>
      </text>
    </comment>
    <comment ref="H12" authorId="0" shapeId="0">
      <text>
        <r>
          <rPr>
            <sz val="9"/>
            <color indexed="81"/>
            <rFont val="Tahoma"/>
            <family val="2"/>
          </rPr>
          <t>RGI level must be between 25% and 30%.</t>
        </r>
      </text>
    </comment>
    <comment ref="E16" authorId="0" shapeId="0">
      <text>
        <r>
          <rPr>
            <sz val="9"/>
            <color indexed="81"/>
            <rFont val="Tahoma"/>
            <family val="2"/>
          </rPr>
          <t>Indicate the number of persons that are financially dependent on the occupants.</t>
        </r>
      </text>
    </comment>
    <comment ref="A20" authorId="0" shapeId="0">
      <text>
        <r>
          <rPr>
            <sz val="9"/>
            <color indexed="81"/>
            <rFont val="Tahoma"/>
            <family val="2"/>
          </rPr>
          <t>Indicate the utilities that are included in the full occupancy charge.</t>
        </r>
      </text>
    </comment>
    <comment ref="D37" authorId="0" shapeId="0">
      <text>
        <r>
          <rPr>
            <sz val="9"/>
            <color indexed="81"/>
            <rFont val="Tahoma"/>
            <family val="2"/>
          </rPr>
          <t>Indicate any eligible employment or other revenue here, exlcuding social assistance.</t>
        </r>
      </text>
    </comment>
    <comment ref="E37" authorId="0" shapeId="0">
      <text>
        <r>
          <rPr>
            <sz val="9"/>
            <color indexed="81"/>
            <rFont val="Tahoma"/>
            <family val="2"/>
          </rPr>
          <t>Indicate the net social assistance payments here, if applicable.</t>
        </r>
      </text>
    </comment>
    <comment ref="F37" authorId="0" shapeId="0">
      <text>
        <r>
          <rPr>
            <sz val="9"/>
            <color indexed="81"/>
            <rFont val="Tahoma"/>
            <family val="2"/>
          </rPr>
          <t>If the occupant receives a monthly shelter component, select "Yes" from the menu.</t>
        </r>
      </text>
    </comment>
    <comment ref="B52" authorId="0" shapeId="0">
      <text>
        <r>
          <rPr>
            <sz val="9"/>
            <color indexed="81"/>
            <rFont val="Tahoma"/>
            <family val="2"/>
          </rPr>
          <t xml:space="preserve">If any occupants were listed as in receipt of a monthly shelter component, their names will appear here.  </t>
        </r>
      </text>
    </comment>
    <comment ref="E52" authorId="0" shapeId="0">
      <text>
        <r>
          <rPr>
            <sz val="9"/>
            <color indexed="81"/>
            <rFont val="Tahoma"/>
            <family val="2"/>
          </rPr>
          <t>Indicate the maximum monthly shelter component of the beneficiary according to the benefit unit size.</t>
        </r>
      </text>
    </comment>
    <comment ref="A62" authorId="0" shapeId="0">
      <text>
        <r>
          <rPr>
            <sz val="9"/>
            <color indexed="81"/>
            <rFont val="Tahoma"/>
            <family val="2"/>
          </rPr>
          <t>If there are services required for occupancy other than heat and hot water, select the services that apply.</t>
        </r>
      </text>
    </comment>
    <comment ref="B68" authorId="0" shapeId="0">
      <text>
        <r>
          <rPr>
            <sz val="9"/>
            <color indexed="81"/>
            <rFont val="Tahoma"/>
            <family val="2"/>
          </rPr>
          <t xml:space="preserve">If there are additional services that are required that are not listed, contact CMHC or the Agency for Co-operative Housing to determine if they are eligible and if so, what the allowance should be.
List the services here, and the allowances in </t>
        </r>
        <r>
          <rPr>
            <b/>
            <sz val="9"/>
            <color indexed="81"/>
            <rFont val="Tahoma"/>
            <family val="2"/>
          </rPr>
          <t>D68</t>
        </r>
        <r>
          <rPr>
            <sz val="9"/>
            <color indexed="81"/>
            <rFont val="Tahoma"/>
            <family val="2"/>
          </rPr>
          <t>.</t>
        </r>
      </text>
    </comment>
    <comment ref="D69" authorId="0" shapeId="0">
      <text>
        <r>
          <rPr>
            <sz val="9"/>
            <color indexed="81"/>
            <rFont val="Tahoma"/>
            <family val="2"/>
          </rPr>
          <t>The total adjusted shelter component is the maximum shelter component for the unit size, less any required services for occupany that are not included in the definition of a "full serviced unit".</t>
        </r>
      </text>
    </comment>
    <comment ref="D73" authorId="0" shapeId="0">
      <text>
        <r>
          <rPr>
            <sz val="9"/>
            <color indexed="81"/>
            <rFont val="Tahoma"/>
            <family val="2"/>
          </rPr>
          <t>The total rent-geared-to-income is the monthly total income multiplied by the RGI level, plus the total adjusted shelter component.</t>
        </r>
      </text>
    </comment>
    <comment ref="D75" authorId="0" shapeId="0">
      <text>
        <r>
          <rPr>
            <sz val="9"/>
            <color indexed="81"/>
            <rFont val="Tahoma"/>
            <family val="2"/>
          </rPr>
          <t xml:space="preserve">If heat and hot water are </t>
        </r>
        <r>
          <rPr>
            <u/>
            <sz val="9"/>
            <color indexed="81"/>
            <rFont val="Tahoma"/>
            <family val="2"/>
          </rPr>
          <t>not included</t>
        </r>
        <r>
          <rPr>
            <sz val="9"/>
            <color indexed="81"/>
            <rFont val="Tahoma"/>
            <family val="2"/>
          </rPr>
          <t xml:space="preserve"> in the occupancy charge, an amount will be deducted </t>
        </r>
        <r>
          <rPr>
            <b/>
            <sz val="9"/>
            <color indexed="81"/>
            <rFont val="Tahoma"/>
            <family val="2"/>
          </rPr>
          <t xml:space="preserve"> </t>
        </r>
        <r>
          <rPr>
            <sz val="9"/>
            <color indexed="81"/>
            <rFont val="Tahoma"/>
            <family val="2"/>
          </rPr>
          <t>using the CMHC Utility Allowances.</t>
        </r>
        <r>
          <rPr>
            <b/>
            <sz val="9"/>
            <color indexed="81"/>
            <rFont val="Tahoma"/>
            <family val="2"/>
          </rPr>
          <t xml:space="preserve">
</t>
        </r>
        <r>
          <rPr>
            <sz val="9"/>
            <color indexed="81"/>
            <rFont val="Tahoma"/>
            <family val="2"/>
          </rPr>
          <t xml:space="preserve">If heating and hot water </t>
        </r>
        <r>
          <rPr>
            <u/>
            <sz val="9"/>
            <color indexed="81"/>
            <rFont val="Tahoma"/>
            <family val="2"/>
          </rPr>
          <t>are included</t>
        </r>
        <r>
          <rPr>
            <sz val="9"/>
            <color indexed="81"/>
            <rFont val="Tahoma"/>
            <family val="2"/>
          </rPr>
          <t xml:space="preserve"> in the occupancy charge, no amount is deducted.</t>
        </r>
      </text>
    </comment>
    <comment ref="D78" authorId="0" shapeId="0">
      <text>
        <r>
          <rPr>
            <sz val="9"/>
            <color indexed="81"/>
            <rFont val="Tahoma"/>
            <family val="2"/>
          </rPr>
          <t xml:space="preserve">If electricity </t>
        </r>
        <r>
          <rPr>
            <u/>
            <sz val="9"/>
            <color indexed="81"/>
            <rFont val="Tahoma"/>
            <family val="2"/>
          </rPr>
          <t>is included</t>
        </r>
        <r>
          <rPr>
            <sz val="9"/>
            <color indexed="81"/>
            <rFont val="Tahoma"/>
            <family val="2"/>
          </rPr>
          <t xml:space="preserve"> in the occupancy charge, an amount is added</t>
        </r>
        <r>
          <rPr>
            <sz val="9"/>
            <color indexed="81"/>
            <rFont val="Tahoma"/>
            <family val="2"/>
          </rPr>
          <t xml:space="preserve"> using the CMHC Utility Allowances.
If electricity is </t>
        </r>
        <r>
          <rPr>
            <u/>
            <sz val="9"/>
            <color indexed="81"/>
            <rFont val="Tahoma"/>
            <family val="2"/>
          </rPr>
          <t>not included</t>
        </r>
        <r>
          <rPr>
            <sz val="9"/>
            <color indexed="81"/>
            <rFont val="Tahoma"/>
            <family val="2"/>
          </rPr>
          <t xml:space="preserve"> in the occupancy charge, adjustments are not required.</t>
        </r>
      </text>
    </comment>
    <comment ref="D90" authorId="0" shapeId="0">
      <text>
        <r>
          <rPr>
            <sz val="9"/>
            <color indexed="81"/>
            <rFont val="Tahoma"/>
            <family val="2"/>
          </rPr>
          <t xml:space="preserve">If the household is entitled to an amount of rental assistance, the amount will be calculated and indicated in this cell.
If the household is not entitled to an amount of rental assistance, there will be no amount shown in this cell. </t>
        </r>
      </text>
    </comment>
    <comment ref="D97" authorId="0" shapeId="0">
      <text>
        <r>
          <rPr>
            <sz val="9"/>
            <color indexed="81"/>
            <rFont val="Tahoma"/>
            <family val="2"/>
          </rPr>
          <t>The household's share will be calculated and shown here.</t>
        </r>
      </text>
    </comment>
  </commentList>
</comments>
</file>

<file path=xl/comments2.xml><?xml version="1.0" encoding="utf-8"?>
<comments xmlns="http://schemas.openxmlformats.org/spreadsheetml/2006/main">
  <authors>
    <author>kflamand</author>
  </authors>
  <commentList>
    <comment ref="D97" authorId="0" shapeId="0">
      <text>
        <r>
          <rPr>
            <sz val="9"/>
            <color indexed="81"/>
            <rFont val="Tahoma"/>
            <family val="2"/>
          </rPr>
          <t>This household is entitled to a monthly rental assistance amount of $261.00 and will pay $489.00 for its share.</t>
        </r>
      </text>
    </comment>
  </commentList>
</comments>
</file>

<file path=xl/comments3.xml><?xml version="1.0" encoding="utf-8"?>
<comments xmlns="http://schemas.openxmlformats.org/spreadsheetml/2006/main">
  <authors>
    <author>kflamand</author>
  </authors>
  <commentList>
    <comment ref="D66" authorId="0" shapeId="0">
      <text>
        <r>
          <rPr>
            <sz val="9"/>
            <color indexed="81"/>
            <rFont val="Tahoma"/>
            <family val="2"/>
          </rPr>
          <t>The sewer and water allowance ($10.08) and the insurance allowance ($30) are entered here and will be deducted from the maximum monthly shelter component to determine the total adjusted shelter component.</t>
        </r>
      </text>
    </comment>
    <comment ref="D97" authorId="0" shapeId="0">
      <text>
        <r>
          <rPr>
            <sz val="9"/>
            <color indexed="81"/>
            <rFont val="Tahoma"/>
            <family val="2"/>
          </rPr>
          <t>This household is entitled to a monthly rental assistance amount of $725.00 and will pay $375.00 for its share.</t>
        </r>
      </text>
    </comment>
  </commentList>
</comments>
</file>

<file path=xl/comments4.xml><?xml version="1.0" encoding="utf-8"?>
<comments xmlns="http://schemas.openxmlformats.org/spreadsheetml/2006/main">
  <authors>
    <author>kflamand</author>
  </authors>
  <commentList>
    <comment ref="D96" authorId="0" shapeId="0">
      <text>
        <r>
          <rPr>
            <sz val="9"/>
            <color indexed="81"/>
            <rFont val="Tahoma"/>
            <family val="2"/>
          </rPr>
          <t>This household is not entitled to a monthly rental assistance amount and must pay the full occupancy charge.</t>
        </r>
      </text>
    </comment>
  </commentList>
</comments>
</file>

<file path=xl/sharedStrings.xml><?xml version="1.0" encoding="utf-8"?>
<sst xmlns="http://schemas.openxmlformats.org/spreadsheetml/2006/main" count="911" uniqueCount="289">
  <si>
    <t>Province</t>
  </si>
  <si>
    <t>Gas</t>
  </si>
  <si>
    <t>AB</t>
  </si>
  <si>
    <t>BC</t>
  </si>
  <si>
    <t>MB</t>
  </si>
  <si>
    <t>ON</t>
  </si>
  <si>
    <t>PE</t>
  </si>
  <si>
    <t>QC</t>
  </si>
  <si>
    <t>SK</t>
  </si>
  <si>
    <t>Electricity</t>
  </si>
  <si>
    <t>N/A</t>
  </si>
  <si>
    <t>Bedroom</t>
  </si>
  <si>
    <t>Bachelor</t>
  </si>
  <si>
    <t>1 Bedroom</t>
  </si>
  <si>
    <t>2 Bedroom</t>
  </si>
  <si>
    <t>3 Bedroom</t>
  </si>
  <si>
    <t>4+ Bedroom</t>
  </si>
  <si>
    <t>Date:</t>
  </si>
  <si>
    <t>Verify by:</t>
  </si>
  <si>
    <t>Calculated by:</t>
  </si>
  <si>
    <t>(rounded to the nearest dollar)</t>
  </si>
  <si>
    <t>( G )</t>
  </si>
  <si>
    <t>Household's share</t>
  </si>
  <si>
    <t>(minus)</t>
  </si>
  <si>
    <t>Rental assistance amount</t>
  </si>
  <si>
    <t>Member discount</t>
  </si>
  <si>
    <t>Full occupancy charge</t>
  </si>
  <si>
    <t>(G) CALCULATION OF HOUSEHOLD'S SHARE</t>
  </si>
  <si>
    <t>( F )</t>
  </si>
  <si>
    <t>(Indicate the over-housing charge to be paid. Consult the Reference Guide)</t>
  </si>
  <si>
    <t>Over-housing charge</t>
  </si>
  <si>
    <t>(highest amount between D or E)</t>
  </si>
  <si>
    <t>Adjusted RGI or minimum occupancy charge</t>
  </si>
  <si>
    <t>Adjusted rent</t>
  </si>
  <si>
    <t>(F) CALCULATION OF THE RENTAL ASSISTANCE AMOUNT</t>
  </si>
  <si>
    <t>( E )</t>
  </si>
  <si>
    <t>Minimum occupancy charge</t>
  </si>
  <si>
    <t>(E) MINIMUM OCCUPANCY CHARGE</t>
  </si>
  <si>
    <t>( D )</t>
  </si>
  <si>
    <t>Adjusted Rent-geared-to-income (RGI)</t>
  </si>
  <si>
    <t>iii</t>
  </si>
  <si>
    <t>(plus)</t>
  </si>
  <si>
    <t>Included utilities</t>
  </si>
  <si>
    <t>ii</t>
  </si>
  <si>
    <t>Hot water</t>
  </si>
  <si>
    <t>i</t>
  </si>
  <si>
    <t>Heat</t>
  </si>
  <si>
    <t>Non included utilities</t>
  </si>
  <si>
    <t>Adjustments for utilities</t>
  </si>
  <si>
    <t>Total Rent-geared-to income</t>
  </si>
  <si>
    <t>(D) ADJUSTMENT TO RENT-GEARED-TO-INCOME</t>
  </si>
  <si>
    <t>( C3 )</t>
  </si>
  <si>
    <t>(between 25 and 30 %)  (multiplied)</t>
  </si>
  <si>
    <t>RGI level</t>
  </si>
  <si>
    <t>Monthly total income</t>
  </si>
  <si>
    <t>( C2 )</t>
  </si>
  <si>
    <t>Maximum monthly shelter component</t>
  </si>
  <si>
    <t>Benefit unit size</t>
  </si>
  <si>
    <t>Name, surname</t>
  </si>
  <si>
    <t>( B2 )</t>
  </si>
  <si>
    <t>( B1 )</t>
  </si>
  <si>
    <t xml:space="preserve">(B) CALCULATION OF RENT GEARED-TO-INCOME </t>
  </si>
  <si>
    <t>Adjusted rent for calculation</t>
  </si>
  <si>
    <t>(for Quebec co-operatives only)</t>
  </si>
  <si>
    <t xml:space="preserve"> (minus)   </t>
  </si>
  <si>
    <t xml:space="preserve">Member discount </t>
  </si>
  <si>
    <t>(adjustment for the services except electricity, heat and hot water)</t>
  </si>
  <si>
    <t>Adjustment for services</t>
  </si>
  <si>
    <t>(A) CALCULATION OF THE ADJUSTED RENT</t>
  </si>
  <si>
    <t xml:space="preserve">    (the member discount has to be indicated even if the tenant is not a member of the co-operative)</t>
  </si>
  <si>
    <t>Member discount:</t>
  </si>
  <si>
    <t>For Quebec region only</t>
  </si>
  <si>
    <t>(monthly amounts)</t>
  </si>
  <si>
    <t>other:</t>
  </si>
  <si>
    <t>Other included services:</t>
  </si>
  <si>
    <t>Included utilities:</t>
  </si>
  <si>
    <t>Dwelling Type:</t>
  </si>
  <si>
    <t>Number of dependents:</t>
  </si>
  <si>
    <t>Unit Type:</t>
  </si>
  <si>
    <t xml:space="preserve">    (rent as on the lease for Quebec and occupancy charge elsewhere in Canada)</t>
  </si>
  <si>
    <t>Full occupancy charge:</t>
  </si>
  <si>
    <t>Postal code</t>
  </si>
  <si>
    <t xml:space="preserve">Unit no </t>
  </si>
  <si>
    <t>Unit address</t>
  </si>
  <si>
    <t>Phone number:</t>
  </si>
  <si>
    <t>GENERAL INFORMATION</t>
  </si>
  <si>
    <t>Type of calculation:</t>
  </si>
  <si>
    <t>to:</t>
  </si>
  <si>
    <t>Period from:</t>
  </si>
  <si>
    <t>(street, city)</t>
  </si>
  <si>
    <t>CODE:</t>
  </si>
  <si>
    <t>Vlookbed</t>
  </si>
  <si>
    <t>VlookEN</t>
  </si>
  <si>
    <t>Energy</t>
  </si>
  <si>
    <t>Other</t>
  </si>
  <si>
    <t>Apartment</t>
  </si>
  <si>
    <t>4+ bed.</t>
  </si>
  <si>
    <t>3 bed.</t>
  </si>
  <si>
    <t>2 bed.</t>
  </si>
  <si>
    <t>1 bed.</t>
  </si>
  <si>
    <t>Bach.</t>
  </si>
  <si>
    <t>Saskatchewan</t>
  </si>
  <si>
    <t>Hot water (electricity)</t>
  </si>
  <si>
    <t>Heat (electricity)</t>
  </si>
  <si>
    <t>Hot water (gas)</t>
  </si>
  <si>
    <t>Heat (gas)</t>
  </si>
  <si>
    <t>Quebec</t>
  </si>
  <si>
    <t>Hot water (oil)</t>
  </si>
  <si>
    <t>Heat (oil)</t>
  </si>
  <si>
    <t>Prince Edward Island</t>
  </si>
  <si>
    <t>Ontario</t>
  </si>
  <si>
    <t>Manitoba</t>
  </si>
  <si>
    <t>British Columbia</t>
  </si>
  <si>
    <t>Alberta</t>
  </si>
  <si>
    <t xml:space="preserve">2021 Utility Allowances </t>
  </si>
  <si>
    <t>VLookApt</t>
  </si>
  <si>
    <t>CODE</t>
  </si>
  <si>
    <t>Included</t>
  </si>
  <si>
    <t>Insurance</t>
  </si>
  <si>
    <t>Telephone</t>
  </si>
  <si>
    <t>Utilities</t>
  </si>
  <si>
    <t>Laundry</t>
  </si>
  <si>
    <t>Adjustment for included services</t>
  </si>
  <si>
    <t>Monthly total income (less social assistance if shelter component)</t>
  </si>
  <si>
    <t>Does SA include a shelter component?</t>
  </si>
  <si>
    <t>Yes</t>
  </si>
  <si>
    <t>Net social assistance (SA)</t>
  </si>
  <si>
    <t>Services included in shelter component (check all that apply):</t>
  </si>
  <si>
    <t>Total occupants:</t>
  </si>
  <si>
    <t>Housing Provider:</t>
  </si>
  <si>
    <t>Household representative:</t>
  </si>
  <si>
    <t>Total maximum shelter component</t>
  </si>
  <si>
    <t>Gross employment and other income (excluding SA)</t>
  </si>
  <si>
    <r>
      <t xml:space="preserve">(C) CALCULATION OF ADJUSTED SHELTER COMPONENT </t>
    </r>
    <r>
      <rPr>
        <b/>
        <i/>
        <sz val="10"/>
        <color theme="0"/>
        <rFont val="Gill Sans"/>
        <family val="2"/>
      </rPr>
      <t>(only complete if shelter component identified in Section B)</t>
    </r>
  </si>
  <si>
    <t>Type</t>
  </si>
  <si>
    <t>Over-Housing:</t>
  </si>
  <si>
    <t>Energy source:</t>
  </si>
  <si>
    <t>B2 + C3</t>
  </si>
  <si>
    <t>Total adjusted shelter component</t>
  </si>
  <si>
    <t>AB - Bachelor - Apartment - N/A</t>
  </si>
  <si>
    <t>AB - Bachelor - Other - N/A</t>
  </si>
  <si>
    <t>BC - Bachelor - Apartment - Gas</t>
  </si>
  <si>
    <t>BC - Bachelor - Other - Gas</t>
  </si>
  <si>
    <t>BC - Bachelor - Apartment - Electricity</t>
  </si>
  <si>
    <t>BC - Bachelor - Other - Electricity</t>
  </si>
  <si>
    <t>MB - Bachelor - Apartment - N/A</t>
  </si>
  <si>
    <t>MB - Bachelor - Other - N/A</t>
  </si>
  <si>
    <t>ON - Bachelor - Apartment - Gas</t>
  </si>
  <si>
    <t>ON - Bachelor - Other - Gas</t>
  </si>
  <si>
    <t>ON - Bachelor - Apartment - Electricity</t>
  </si>
  <si>
    <t>ON - Bachelor - Other - Electricity</t>
  </si>
  <si>
    <t>PE - Bachelor - Apartment - oil</t>
  </si>
  <si>
    <t>PE - Bachelor - Other - oil</t>
  </si>
  <si>
    <t>PE - Bachelor - Apartment - Electricity</t>
  </si>
  <si>
    <t>PE - Bachelor - Other - Electricity</t>
  </si>
  <si>
    <t>QC - Bachelor - Apartment - Gas</t>
  </si>
  <si>
    <t>QC - Bachelor - Other - Gas</t>
  </si>
  <si>
    <t>QC - Bachelor - Apartment - Electricity</t>
  </si>
  <si>
    <t>QC - Bachelor - Other - Electricity</t>
  </si>
  <si>
    <t>SK - Bachelor - Apartment - N/A</t>
  </si>
  <si>
    <t>SK - Bachelor - Other - N/A</t>
  </si>
  <si>
    <t>AB - 1 bedroom - Apartment - N/A</t>
  </si>
  <si>
    <t>AB - 1 bedroom - Other - N/A</t>
  </si>
  <si>
    <t>BC - 1 bedroom - Apartment - Gas</t>
  </si>
  <si>
    <t>BC - 1 bedroom - Other - Gas</t>
  </si>
  <si>
    <t>BC - 1 bedroom - Apartment - Electricity</t>
  </si>
  <si>
    <t>BC - 1 bedroom - Other - Electricity</t>
  </si>
  <si>
    <t>MB - 1 bedroom - Apartment - N/A</t>
  </si>
  <si>
    <t>MB - 1 bedroom - Other - N/A</t>
  </si>
  <si>
    <t>ON - 1 bedroom - Apartment - Gas</t>
  </si>
  <si>
    <t>ON - 1 bedroom - Other - Gas</t>
  </si>
  <si>
    <t>ON - 1 bedroom - Apartment - Electricity</t>
  </si>
  <si>
    <t>ON - 1 bedroom - Other - Electricity</t>
  </si>
  <si>
    <t>PE - 1 bedroom - Apartment - Gas</t>
  </si>
  <si>
    <t>PE - 1 bedroom - Other - Gas</t>
  </si>
  <si>
    <t>PE - 1 bedroom - Apartment - Electricity</t>
  </si>
  <si>
    <t>PE - 1 bedroom - Other - Electricity</t>
  </si>
  <si>
    <t>QC - 1 bedroom - Apartment - Gas</t>
  </si>
  <si>
    <t>QC - 1 bedroom - Other - Gas</t>
  </si>
  <si>
    <t>QC - 1 bedroom - Apartment - Electricity</t>
  </si>
  <si>
    <t>QC - 1 bedroom - Other - Electricity</t>
  </si>
  <si>
    <t>SK - 1 bedroom - Apartment - N/A</t>
  </si>
  <si>
    <t>SK - 1 bedroom - Other - N/A</t>
  </si>
  <si>
    <t>AB - 2 bedroom - Apartment - N/A</t>
  </si>
  <si>
    <t>AB - 2 bedroom - Other - N/A</t>
  </si>
  <si>
    <t>BC - 2 bedroom - Apartment - Gas</t>
  </si>
  <si>
    <t>BC - 2 bedroom - Other - Gas</t>
  </si>
  <si>
    <t>BC - 2 bedroom - Apartment - Electricity</t>
  </si>
  <si>
    <t>BC - 2 bedroom - Other - Electricity</t>
  </si>
  <si>
    <t>MB - 2 bedroom - Apartment - N/A</t>
  </si>
  <si>
    <t>MB - 2 bedroom - Other - N/A</t>
  </si>
  <si>
    <t>ON - 2 bedroom - Apartment - Gas</t>
  </si>
  <si>
    <t>ON - 2 bedroom - Other - Gas</t>
  </si>
  <si>
    <t>ON - 2 bedroom - Apartment - Electricity</t>
  </si>
  <si>
    <t>ON - 2 bedroom - Other - Electricity</t>
  </si>
  <si>
    <t>PE - 2 bedroom - Apartment - oil</t>
  </si>
  <si>
    <t>PE - 2 bedroom - Other - oil</t>
  </si>
  <si>
    <t>PE - 2 bedroom - Apartment - Electricity</t>
  </si>
  <si>
    <t>PE - 2 bedroom - Other - Electricity</t>
  </si>
  <si>
    <t>QC - 2 bedroom - Apartment - Gas</t>
  </si>
  <si>
    <t>QC - 2 bedroom - Other - Gas</t>
  </si>
  <si>
    <t>QC - 2 bedroom - Apartment - Electricity</t>
  </si>
  <si>
    <t>QC - 2 bedroom - Other - Electricity</t>
  </si>
  <si>
    <t>SK - 2 bedroom - Apartment - N/A</t>
  </si>
  <si>
    <t>SK - 2 bedroom - Other - N/A</t>
  </si>
  <si>
    <t>AB - 3 bedroom - Apartment - N/A</t>
  </si>
  <si>
    <t>AB - 3 bedroom - Other - N/A</t>
  </si>
  <si>
    <t>BC - 3 bedroom - Apartment - Gas</t>
  </si>
  <si>
    <t>BC - 3 bedroom - Other - Gas</t>
  </si>
  <si>
    <t>BC - 3 bedroom - Apartment - Electricity</t>
  </si>
  <si>
    <t>BC - 3 bedroom - Other - Electricity</t>
  </si>
  <si>
    <t>MB - 3 bedroom - Apartment - N/A</t>
  </si>
  <si>
    <t>MB - 3 bedroom - Other - N/A</t>
  </si>
  <si>
    <t>ON - 3 bedroom - Apartment - Gas</t>
  </si>
  <si>
    <t>ON - 3 bedroom - Other - Gas</t>
  </si>
  <si>
    <t>ON - 3 bedroom - Apartment - Electricity</t>
  </si>
  <si>
    <t>ON - 3 bedroom - Other - Electricity</t>
  </si>
  <si>
    <t>PE - 3 bedroom - Apartment - oil</t>
  </si>
  <si>
    <t>PE - 3 bedroom - Other - oil</t>
  </si>
  <si>
    <t>PE - 3 bedroom - Apartment - Electricity</t>
  </si>
  <si>
    <t>PE - 3 bedroom - Other - Electricity</t>
  </si>
  <si>
    <t>QC - 3 bedroom - Apartment - Gas</t>
  </si>
  <si>
    <t>QC - 3 bedroom - Other - Gas</t>
  </si>
  <si>
    <t>QC - 3 bedroom - Apartment - Electricity</t>
  </si>
  <si>
    <t>QC - 3 bedroom - Other - Electricity</t>
  </si>
  <si>
    <t>SK - 3 bedroom - Apartment - N/A</t>
  </si>
  <si>
    <t>SK - 3 bedroom - Other - N/A</t>
  </si>
  <si>
    <t>AB - 4+ bedroom - Apartment - N/A</t>
  </si>
  <si>
    <t>AB - 4+ bedroom - Other - N/A</t>
  </si>
  <si>
    <t>BC - 4+ bedroom - Apartment - Gas</t>
  </si>
  <si>
    <t>BC - 4+ bedroom - Other - Gas</t>
  </si>
  <si>
    <t>BC - 4+ bedroom - Apartment - Electricity</t>
  </si>
  <si>
    <t>BC - 4+ bedroom - Other - Electricity</t>
  </si>
  <si>
    <t>MB - 4+ bedroom - Apartment - N/A</t>
  </si>
  <si>
    <t>MB - 4+ bedroom - Other - N/A</t>
  </si>
  <si>
    <t>ON - 4+ bedroom - Apartment - Gas</t>
  </si>
  <si>
    <t>ON - 4+ bedroom - Other - Gas</t>
  </si>
  <si>
    <t>ON - 4+ bedroom - Apartment - Electricity</t>
  </si>
  <si>
    <t>ON - 4+ bedroom - Other - Electricity</t>
  </si>
  <si>
    <t>PE - 4+ bedroom - Apartment - oil</t>
  </si>
  <si>
    <t>PE - 4+ bedroom - Other - oil</t>
  </si>
  <si>
    <t>PE - 4+ bedroom - Apartment - Electricity</t>
  </si>
  <si>
    <t>PE - 4+ bedroom - Other - Electricity</t>
  </si>
  <si>
    <t>QC - 4+ bedroom - Apartment - Gas</t>
  </si>
  <si>
    <t>QC - 4+ bedroom - Other - Gas</t>
  </si>
  <si>
    <t>QC - 4+ bedroom - Apartment - Electricity</t>
  </si>
  <si>
    <t>QC - 4+ bedroom - Other - Electricity</t>
  </si>
  <si>
    <t>SK - 4+ bedroom - Apartment - N/A</t>
  </si>
  <si>
    <t>SK - 4+ bedroom - Other - N/A</t>
  </si>
  <si>
    <t>C.H ABC</t>
  </si>
  <si>
    <t>Barry Coderre</t>
  </si>
  <si>
    <t>21 Alton Street, Ottawa</t>
  </si>
  <si>
    <t>222-514-8888</t>
  </si>
  <si>
    <t>X8X 9X7</t>
  </si>
  <si>
    <t>Linder Appartments</t>
  </si>
  <si>
    <t>Scott Glen</t>
  </si>
  <si>
    <t>1 Harper Road, Toronto</t>
  </si>
  <si>
    <t>654-741-9635</t>
  </si>
  <si>
    <t>K8F 9M2</t>
  </si>
  <si>
    <t>Water and Sewer</t>
  </si>
  <si>
    <t>Garbage and Recycling</t>
  </si>
  <si>
    <t>Water and sewer</t>
  </si>
  <si>
    <t>Insurance (AB, BC and ON only)</t>
  </si>
  <si>
    <t>Garbage and recycling</t>
  </si>
  <si>
    <t>Electricity*</t>
  </si>
  <si>
    <t>See Utilities page</t>
  </si>
  <si>
    <t>* Electricity allowances are determined by type of unit and number of bedrooms.  See Utilities 2021 page to determine the correct allowance for the household in question.</t>
  </si>
  <si>
    <t>Service</t>
  </si>
  <si>
    <t>Cost</t>
  </si>
  <si>
    <t>For shelter component adjustment only</t>
  </si>
  <si>
    <t>No</t>
  </si>
  <si>
    <t>Kirkhood Co-operative</t>
  </si>
  <si>
    <t>564-852-7894</t>
  </si>
  <si>
    <t>L0M 8F9</t>
  </si>
  <si>
    <t>Dash Street, Quebec</t>
  </si>
  <si>
    <t>Samantha Lewis</t>
  </si>
  <si>
    <t>Snicolas Pompo</t>
  </si>
  <si>
    <t>Janet Wood</t>
  </si>
  <si>
    <t>Kelly Harvey</t>
  </si>
  <si>
    <t>Linda Smith</t>
  </si>
  <si>
    <t>John Harris</t>
  </si>
  <si>
    <t>Monica Ford</t>
  </si>
  <si>
    <t>Candace Birk</t>
  </si>
  <si>
    <t>Other included services (list):</t>
  </si>
  <si>
    <t>Laundry (ON only)</t>
  </si>
  <si>
    <t>$18 + $6 per additional</t>
  </si>
  <si>
    <t>Telephone  (AB, BC, and ON only)</t>
  </si>
  <si>
    <r>
      <t xml:space="preserve">2021 Service Allowances - for households with a shelter component </t>
    </r>
    <r>
      <rPr>
        <b/>
        <u/>
        <sz val="14"/>
        <color theme="0"/>
        <rFont val="Gill Sans"/>
        <family val="2"/>
      </rPr>
      <t>only</t>
    </r>
  </si>
  <si>
    <t>TEMPORARY RENTAL ASSISTANCE CALCULATION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</si>
</sst>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 #,##0.00_)\ &quot;$&quot;_ ;_ * \(#,##0.00\)\ &quot;$&quot;_ ;_ * &quot;-&quot;??_)\ &quot;$&quot;_ ;_ @_ "/>
    <numFmt numFmtId="164" formatCode="_-&quot;$&quot;* #,##0.00_-;\-&quot;$&quot;* #,##0.00_-;_-&quot;$&quot;* &quot;-&quot;??_-;_-@_-"/>
    <numFmt numFmtId="165" formatCode="_(&quot;$&quot;* #,##0.00_);_(&quot;$&quot;* \(#,##0.00\);_(&quot;$&quot;* &quot;-&quot;_);_(@_)"/>
    <numFmt numFmtId="166" formatCode="_(&quot;$&quot;* #,##0.00_);_(&quot;$&quot;* \(#,##0.00\);_(&quot;$&quot;* &quot;-&quot;??_);_(@_)"/>
    <numFmt numFmtId="167" formatCode="_-[$$-1009]* #,##0.00_-;\-[$$-1009]* #,##0.00_-;_-[$$-1009]* &quot;-&quot;??_-;_-@_-"/>
    <numFmt numFmtId="168" formatCode="_-[$$-1009]* #,##0.00_-;\-[$$-1009]* #,##0.00_-;_-[$$-1009]* &quot;-&quot;_-;_-@_-"/>
    <numFmt numFmtId="169" formatCode="&quot;$&quot;#,##0.00"/>
    <numFmt numFmtId="170" formatCode="d/mmm/yy"/>
  </numFmts>
  <fonts count="26">
    <font>
      <sz val="11"/>
      <color theme="1"/>
      <name val="Calibri"/>
      <family val="2"/>
      <scheme val="minor"/>
    </font>
    <font>
      <sz val="11"/>
      <color theme="1"/>
      <name val="Calibri"/>
      <family val="2"/>
      <scheme val="minor"/>
    </font>
    <font>
      <b/>
      <sz val="11"/>
      <color theme="1"/>
      <name val="Calibri"/>
      <family val="2"/>
      <scheme val="minor"/>
    </font>
    <font>
      <sz val="10"/>
      <color theme="1"/>
      <name val="Gill Sans"/>
      <family val="2"/>
    </font>
    <font>
      <sz val="9"/>
      <color theme="1"/>
      <name val="Gill Sans"/>
      <family val="2"/>
    </font>
    <font>
      <b/>
      <sz val="10"/>
      <color theme="1"/>
      <name val="Gill Sans"/>
      <family val="2"/>
    </font>
    <font>
      <sz val="10"/>
      <name val="Gill Sans"/>
      <family val="2"/>
    </font>
    <font>
      <b/>
      <sz val="10"/>
      <color theme="0"/>
      <name val="Gill Sans"/>
      <family val="2"/>
    </font>
    <font>
      <i/>
      <sz val="10"/>
      <color theme="1"/>
      <name val="Gill Sans"/>
      <family val="2"/>
    </font>
    <font>
      <b/>
      <sz val="10"/>
      <name val="Gill Sans"/>
      <family val="2"/>
    </font>
    <font>
      <sz val="9"/>
      <name val="Gill Sans"/>
      <family val="2"/>
    </font>
    <font>
      <sz val="10"/>
      <color rgb="FFFF0000"/>
      <name val="Gill Sans"/>
      <family val="2"/>
    </font>
    <font>
      <b/>
      <i/>
      <sz val="10"/>
      <color theme="1"/>
      <name val="Gill Sans"/>
      <family val="2"/>
    </font>
    <font>
      <b/>
      <sz val="8"/>
      <name val="Gill Sans"/>
      <family val="2"/>
    </font>
    <font>
      <sz val="10"/>
      <color indexed="12"/>
      <name val="Gill Sans"/>
      <family val="2"/>
    </font>
    <font>
      <b/>
      <sz val="14"/>
      <color theme="0"/>
      <name val="Gill Sans"/>
      <family val="2"/>
    </font>
    <font>
      <sz val="11"/>
      <color rgb="FF000000"/>
      <name val="Calibri"/>
      <family val="2"/>
    </font>
    <font>
      <b/>
      <sz val="14"/>
      <name val="Gill Sans"/>
      <family val="2"/>
    </font>
    <font>
      <b/>
      <sz val="10"/>
      <name val="Arial"/>
      <family val="2"/>
    </font>
    <font>
      <b/>
      <sz val="11"/>
      <color theme="0"/>
      <name val="Calibri"/>
      <family val="2"/>
      <scheme val="minor"/>
    </font>
    <font>
      <b/>
      <i/>
      <sz val="10"/>
      <color theme="0"/>
      <name val="Gill Sans"/>
      <family val="2"/>
    </font>
    <font>
      <sz val="9"/>
      <color indexed="81"/>
      <name val="Tahoma"/>
      <family val="2"/>
    </font>
    <font>
      <b/>
      <sz val="9"/>
      <color indexed="81"/>
      <name val="Tahoma"/>
      <family val="2"/>
    </font>
    <font>
      <u/>
      <sz val="9"/>
      <color indexed="81"/>
      <name val="Tahoma"/>
      <family val="2"/>
    </font>
    <font>
      <sz val="8"/>
      <color rgb="FF000000"/>
      <name val="Segoe UI"/>
      <family val="2"/>
    </font>
    <font>
      <b/>
      <u/>
      <sz val="14"/>
      <color theme="0"/>
      <name val="Gill Sans"/>
      <family val="2"/>
    </font>
  </fonts>
  <fills count="12">
    <fill>
      <patternFill patternType="none"/>
    </fill>
    <fill>
      <patternFill patternType="gray125"/>
    </fill>
    <fill>
      <patternFill patternType="solid">
        <fgColor theme="3" tint="0.79998168889431442"/>
        <bgColor indexed="64"/>
      </patternFill>
    </fill>
    <fill>
      <patternFill patternType="solid">
        <fgColor theme="3" tint="-0.249977111117893"/>
        <bgColor indexed="8"/>
      </patternFill>
    </fill>
    <fill>
      <patternFill patternType="solid">
        <fgColor indexed="9"/>
        <bgColor indexed="64"/>
      </patternFill>
    </fill>
    <fill>
      <patternFill patternType="solid">
        <fgColor theme="6" tint="0.39997558519241921"/>
        <bgColor indexed="64"/>
      </patternFill>
    </fill>
    <fill>
      <patternFill patternType="solid">
        <fgColor theme="3" tint="0.79998168889431442"/>
        <bgColor indexed="8"/>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theme="6"/>
        <bgColor indexed="64"/>
      </patternFill>
    </fill>
    <fill>
      <patternFill patternType="solid">
        <fgColor theme="0" tint="-0.14999847407452621"/>
        <bgColor indexed="64"/>
      </patternFill>
    </fill>
  </fills>
  <borders count="5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thin">
        <color indexed="64"/>
      </bottom>
      <diagonal/>
    </border>
    <border>
      <left/>
      <right style="dotted">
        <color indexed="64"/>
      </right>
      <top style="hair">
        <color indexed="64"/>
      </top>
      <bottom style="thin">
        <color indexed="64"/>
      </bottom>
      <diagonal/>
    </border>
    <border>
      <left style="medium">
        <color indexed="64"/>
      </left>
      <right style="hair">
        <color indexed="64"/>
      </right>
      <top style="hair">
        <color indexed="64"/>
      </top>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right style="dotted">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medium">
        <color indexed="64"/>
      </left>
      <right style="hair">
        <color indexed="64"/>
      </right>
      <top/>
      <bottom style="hair">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medium">
        <color indexed="64"/>
      </left>
      <right style="hair">
        <color indexed="64"/>
      </right>
      <top/>
      <bottom/>
      <diagonal/>
    </border>
    <border>
      <left/>
      <right style="medium">
        <color indexed="64"/>
      </right>
      <top style="hair">
        <color indexed="64"/>
      </top>
      <bottom/>
      <diagonal/>
    </border>
    <border>
      <left/>
      <right/>
      <top style="hair">
        <color indexed="64"/>
      </top>
      <bottom/>
      <diagonal/>
    </border>
    <border>
      <left style="medium">
        <color indexed="64"/>
      </left>
      <right/>
      <top style="hair">
        <color indexed="64"/>
      </top>
      <bottom/>
      <diagonal/>
    </border>
    <border>
      <left style="medium">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theme="5" tint="0.59996337778862885"/>
      </right>
      <top style="thin">
        <color theme="5" tint="0.59996337778862885"/>
      </top>
      <bottom style="thin">
        <color theme="5" tint="0.59996337778862885"/>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cellStyleXfs>
  <cellXfs count="333">
    <xf numFmtId="0" fontId="0" fillId="0" borderId="0" xfId="0"/>
    <xf numFmtId="0" fontId="3" fillId="0" borderId="0" xfId="0" applyFont="1" applyProtection="1"/>
    <xf numFmtId="0" fontId="3" fillId="0" borderId="1" xfId="0" applyFont="1" applyBorder="1" applyProtection="1"/>
    <xf numFmtId="0" fontId="3" fillId="0" borderId="2" xfId="0" applyFont="1" applyBorder="1" applyProtection="1"/>
    <xf numFmtId="0" fontId="3" fillId="0" borderId="3" xfId="0" applyFont="1" applyBorder="1" applyProtection="1"/>
    <xf numFmtId="0" fontId="3" fillId="0" borderId="4" xfId="0" applyFont="1" applyBorder="1" applyProtection="1"/>
    <xf numFmtId="0" fontId="3" fillId="0" borderId="0" xfId="0" applyFont="1" applyFill="1" applyBorder="1" applyProtection="1"/>
    <xf numFmtId="14" fontId="3" fillId="2" borderId="0" xfId="0" applyNumberFormat="1" applyFont="1" applyFill="1" applyBorder="1" applyProtection="1">
      <protection locked="0"/>
    </xf>
    <xf numFmtId="0" fontId="3" fillId="0" borderId="0" xfId="0" applyFont="1" applyBorder="1" applyAlignment="1" applyProtection="1">
      <alignment horizontal="right"/>
    </xf>
    <xf numFmtId="0" fontId="3" fillId="0" borderId="0" xfId="0" applyFont="1" applyBorder="1" applyProtection="1"/>
    <xf numFmtId="0" fontId="3" fillId="0" borderId="5" xfId="0" applyFont="1" applyBorder="1" applyProtection="1"/>
    <xf numFmtId="44" fontId="3" fillId="0" borderId="0" xfId="0" applyNumberFormat="1" applyFont="1" applyBorder="1" applyProtection="1"/>
    <xf numFmtId="0" fontId="4" fillId="0" borderId="0" xfId="0" applyFont="1" applyBorder="1" applyAlignment="1" applyProtection="1">
      <alignment horizontal="right"/>
    </xf>
    <xf numFmtId="165" fontId="5" fillId="0" borderId="0" xfId="0" applyNumberFormat="1" applyFont="1" applyBorder="1" applyProtection="1"/>
    <xf numFmtId="0" fontId="5" fillId="0" borderId="0" xfId="0" applyFont="1" applyBorder="1" applyAlignment="1" applyProtection="1">
      <alignment horizontal="right"/>
    </xf>
    <xf numFmtId="0" fontId="5" fillId="0" borderId="5" xfId="0" applyFont="1" applyBorder="1" applyProtection="1"/>
    <xf numFmtId="166" fontId="3" fillId="0" borderId="6" xfId="0" applyNumberFormat="1" applyFont="1" applyBorder="1" applyProtection="1"/>
    <xf numFmtId="166" fontId="3" fillId="0" borderId="0" xfId="0" applyNumberFormat="1" applyFont="1" applyBorder="1" applyProtection="1"/>
    <xf numFmtId="0" fontId="6" fillId="0" borderId="5" xfId="0" applyFont="1" applyFill="1" applyBorder="1" applyProtection="1"/>
    <xf numFmtId="0" fontId="7" fillId="0" borderId="4"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5" xfId="0" applyFont="1" applyFill="1" applyBorder="1" applyAlignment="1" applyProtection="1">
      <alignment vertical="center"/>
    </xf>
    <xf numFmtId="0" fontId="5" fillId="0" borderId="0" xfId="0" applyFont="1" applyBorder="1" applyProtection="1"/>
    <xf numFmtId="167" fontId="5" fillId="0" borderId="0" xfId="2" applyNumberFormat="1" applyFont="1" applyBorder="1" applyProtection="1"/>
    <xf numFmtId="168" fontId="5" fillId="0" borderId="0" xfId="2" applyNumberFormat="1" applyFont="1" applyBorder="1" applyProtection="1"/>
    <xf numFmtId="0" fontId="4" fillId="0" borderId="0" xfId="0" applyFont="1" applyBorder="1" applyProtection="1"/>
    <xf numFmtId="167" fontId="3" fillId="2" borderId="6" xfId="2" applyNumberFormat="1" applyFont="1" applyFill="1" applyBorder="1" applyProtection="1">
      <protection locked="0"/>
    </xf>
    <xf numFmtId="167" fontId="3" fillId="0" borderId="0" xfId="2" applyNumberFormat="1" applyFont="1" applyBorder="1" applyProtection="1"/>
    <xf numFmtId="0" fontId="3" fillId="0" borderId="0" xfId="0" applyFont="1" applyFill="1" applyProtection="1"/>
    <xf numFmtId="0" fontId="3" fillId="0" borderId="2" xfId="0" applyFont="1" applyBorder="1" applyAlignment="1" applyProtection="1">
      <alignment horizontal="left"/>
    </xf>
    <xf numFmtId="0" fontId="8" fillId="0" borderId="0" xfId="0" applyFont="1" applyBorder="1" applyProtection="1"/>
    <xf numFmtId="167" fontId="9" fillId="0" borderId="0" xfId="2" applyNumberFormat="1" applyFont="1" applyFill="1" applyBorder="1" applyAlignment="1" applyProtection="1">
      <alignment horizontal="right"/>
    </xf>
    <xf numFmtId="0" fontId="9" fillId="0" borderId="0" xfId="0" applyFont="1" applyFill="1" applyBorder="1" applyAlignment="1" applyProtection="1">
      <alignment horizontal="right"/>
    </xf>
    <xf numFmtId="0" fontId="6" fillId="0" borderId="0" xfId="0" applyFont="1" applyFill="1" applyBorder="1" applyAlignment="1" applyProtection="1">
      <alignment horizontal="left"/>
    </xf>
    <xf numFmtId="0" fontId="5" fillId="0" borderId="2" xfId="0" applyFont="1" applyBorder="1" applyAlignment="1" applyProtection="1">
      <alignment horizontal="right"/>
    </xf>
    <xf numFmtId="0" fontId="3" fillId="0" borderId="2" xfId="0" applyFont="1" applyFill="1" applyBorder="1" applyAlignment="1" applyProtection="1">
      <alignment horizontal="center"/>
    </xf>
    <xf numFmtId="0" fontId="3" fillId="0" borderId="5" xfId="0" applyFont="1" applyFill="1" applyBorder="1" applyAlignment="1" applyProtection="1">
      <alignment horizontal="center"/>
    </xf>
    <xf numFmtId="10" fontId="3" fillId="0" borderId="0" xfId="1" applyNumberFormat="1" applyFont="1" applyFill="1" applyBorder="1" applyProtection="1"/>
    <xf numFmtId="0" fontId="10" fillId="0" borderId="0" xfId="0" applyFont="1" applyFill="1" applyBorder="1" applyAlignment="1" applyProtection="1">
      <alignment horizontal="right"/>
    </xf>
    <xf numFmtId="0" fontId="6" fillId="0" borderId="0" xfId="0" applyFont="1" applyFill="1" applyBorder="1" applyProtection="1"/>
    <xf numFmtId="167" fontId="9" fillId="0" borderId="4" xfId="2" applyNumberFormat="1" applyFont="1" applyFill="1" applyBorder="1" applyProtection="1"/>
    <xf numFmtId="0" fontId="6" fillId="2" borderId="13" xfId="0" applyFont="1" applyFill="1" applyBorder="1" applyProtection="1">
      <protection locked="0"/>
    </xf>
    <xf numFmtId="0" fontId="3" fillId="0" borderId="15" xfId="0" applyFont="1" applyFill="1" applyBorder="1" applyAlignment="1" applyProtection="1">
      <alignment horizontal="center"/>
    </xf>
    <xf numFmtId="0" fontId="6" fillId="2" borderId="18" xfId="0" applyFont="1" applyFill="1" applyBorder="1" applyProtection="1">
      <protection locked="0"/>
    </xf>
    <xf numFmtId="0" fontId="3" fillId="0" borderId="20" xfId="0" applyFont="1" applyFill="1" applyBorder="1" applyAlignment="1" applyProtection="1">
      <alignment horizontal="center"/>
    </xf>
    <xf numFmtId="0" fontId="6" fillId="0" borderId="25" xfId="0" applyFont="1" applyFill="1" applyBorder="1" applyAlignment="1" applyProtection="1">
      <alignment vertical="center" wrapText="1"/>
    </xf>
    <xf numFmtId="0" fontId="6" fillId="0" borderId="2" xfId="0" applyFont="1" applyFill="1" applyBorder="1" applyProtection="1"/>
    <xf numFmtId="0" fontId="6" fillId="0" borderId="3" xfId="0" applyFont="1" applyFill="1" applyBorder="1" applyProtection="1"/>
    <xf numFmtId="167" fontId="5" fillId="0" borderId="10" xfId="2" applyNumberFormat="1" applyFont="1" applyFill="1" applyBorder="1" applyProtection="1"/>
    <xf numFmtId="167" fontId="3" fillId="0" borderId="0" xfId="2" applyNumberFormat="1" applyFont="1" applyFill="1" applyBorder="1" applyProtection="1"/>
    <xf numFmtId="0" fontId="6" fillId="0" borderId="34" xfId="0" applyFont="1" applyFill="1" applyBorder="1" applyAlignment="1" applyProtection="1">
      <alignment vertical="center" wrapText="1"/>
    </xf>
    <xf numFmtId="0" fontId="3" fillId="0" borderId="4" xfId="0" applyFont="1" applyFill="1" applyBorder="1" applyAlignment="1" applyProtection="1"/>
    <xf numFmtId="0" fontId="3" fillId="0" borderId="0" xfId="0" applyFont="1" applyFill="1" applyBorder="1" applyAlignment="1" applyProtection="1"/>
    <xf numFmtId="44" fontId="6" fillId="0" borderId="0" xfId="2" applyFont="1" applyFill="1" applyBorder="1" applyAlignment="1" applyProtection="1">
      <alignment horizontal="left"/>
    </xf>
    <xf numFmtId="169" fontId="6" fillId="0" borderId="0" xfId="0" applyNumberFormat="1" applyFont="1" applyFill="1" applyBorder="1" applyAlignment="1" applyProtection="1">
      <alignment horizontal="left"/>
    </xf>
    <xf numFmtId="167" fontId="9" fillId="0" borderId="0" xfId="2" applyNumberFormat="1" applyFont="1" applyFill="1" applyBorder="1" applyAlignment="1" applyProtection="1">
      <alignment horizontal="left"/>
    </xf>
    <xf numFmtId="0" fontId="9" fillId="0" borderId="5" xfId="0" applyFont="1" applyFill="1" applyBorder="1" applyProtection="1"/>
    <xf numFmtId="0" fontId="10" fillId="0" borderId="24" xfId="0" applyFont="1" applyFill="1" applyBorder="1" applyAlignment="1" applyProtection="1">
      <alignment horizontal="left"/>
    </xf>
    <xf numFmtId="167" fontId="3" fillId="0" borderId="6" xfId="2" applyNumberFormat="1" applyFont="1" applyBorder="1" applyProtection="1"/>
    <xf numFmtId="0" fontId="10" fillId="0" borderId="32" xfId="0" applyFont="1" applyFill="1" applyBorder="1" applyAlignment="1" applyProtection="1">
      <alignment horizontal="right"/>
    </xf>
    <xf numFmtId="167" fontId="3" fillId="0" borderId="0" xfId="0" applyNumberFormat="1" applyFont="1" applyBorder="1" applyProtection="1"/>
    <xf numFmtId="0" fontId="10" fillId="0" borderId="24" xfId="0" applyFont="1" applyFill="1" applyBorder="1" applyAlignment="1" applyProtection="1">
      <alignment horizontal="right"/>
    </xf>
    <xf numFmtId="0" fontId="11" fillId="0" borderId="0" xfId="0" applyFont="1" applyFill="1" applyBorder="1" applyProtection="1"/>
    <xf numFmtId="0" fontId="3" fillId="0" borderId="1" xfId="0" applyFont="1" applyFill="1" applyBorder="1" applyAlignment="1" applyProtection="1"/>
    <xf numFmtId="0" fontId="11" fillId="0" borderId="2" xfId="0" applyFont="1" applyFill="1" applyBorder="1" applyProtection="1"/>
    <xf numFmtId="0" fontId="3" fillId="0" borderId="2" xfId="0" applyFont="1" applyFill="1" applyBorder="1" applyProtection="1"/>
    <xf numFmtId="0" fontId="3" fillId="0" borderId="3" xfId="0" applyFont="1" applyFill="1" applyBorder="1" applyProtection="1"/>
    <xf numFmtId="0" fontId="4" fillId="0" borderId="0" xfId="0" applyFont="1" applyFill="1" applyBorder="1" applyProtection="1"/>
    <xf numFmtId="166" fontId="3" fillId="2" borderId="0" xfId="2" applyNumberFormat="1" applyFont="1" applyFill="1" applyBorder="1" applyAlignment="1" applyProtection="1">
      <alignment horizontal="right"/>
      <protection locked="0"/>
    </xf>
    <xf numFmtId="0" fontId="5" fillId="0" borderId="5" xfId="0" applyFont="1" applyFill="1" applyBorder="1" applyProtection="1"/>
    <xf numFmtId="0" fontId="12" fillId="0" borderId="5" xfId="0" applyFont="1" applyFill="1" applyBorder="1" applyProtection="1"/>
    <xf numFmtId="44" fontId="6" fillId="0" borderId="0" xfId="2" applyFont="1" applyFill="1" applyBorder="1" applyAlignment="1" applyProtection="1">
      <alignment horizontal="right"/>
    </xf>
    <xf numFmtId="0" fontId="13" fillId="0" borderId="5" xfId="0" applyFont="1" applyFill="1" applyBorder="1" applyProtection="1"/>
    <xf numFmtId="167" fontId="6" fillId="2" borderId="4" xfId="2" applyNumberFormat="1" applyFont="1" applyFill="1" applyBorder="1" applyAlignment="1" applyProtection="1">
      <alignment horizontal="right"/>
      <protection locked="0"/>
    </xf>
    <xf numFmtId="167" fontId="6" fillId="2" borderId="0" xfId="2" applyNumberFormat="1" applyFont="1" applyFill="1" applyBorder="1" applyAlignment="1" applyProtection="1">
      <alignment horizontal="right"/>
      <protection locked="0"/>
    </xf>
    <xf numFmtId="0" fontId="6" fillId="2" borderId="4" xfId="0" applyFont="1" applyFill="1" applyBorder="1" applyAlignment="1" applyProtection="1">
      <alignment horizontal="left"/>
      <protection locked="0"/>
    </xf>
    <xf numFmtId="9" fontId="3" fillId="0" borderId="4" xfId="1" applyFont="1" applyFill="1" applyBorder="1" applyAlignment="1" applyProtection="1"/>
    <xf numFmtId="0" fontId="9" fillId="0" borderId="0" xfId="0" applyFont="1" applyFill="1" applyBorder="1" applyProtection="1"/>
    <xf numFmtId="0" fontId="6" fillId="0" borderId="0" xfId="0" applyFont="1" applyFill="1" applyBorder="1" applyAlignment="1" applyProtection="1">
      <alignment horizontal="center"/>
    </xf>
    <xf numFmtId="9" fontId="3" fillId="2" borderId="4" xfId="1" applyFont="1" applyFill="1" applyBorder="1" applyAlignment="1" applyProtection="1"/>
    <xf numFmtId="0" fontId="6" fillId="2" borderId="0" xfId="0" applyFont="1" applyFill="1" applyBorder="1" applyProtection="1"/>
    <xf numFmtId="0" fontId="3" fillId="2" borderId="0" xfId="0" applyFont="1" applyFill="1" applyBorder="1" applyProtection="1">
      <protection locked="0"/>
    </xf>
    <xf numFmtId="0" fontId="5" fillId="0" borderId="0" xfId="0" applyFont="1" applyFill="1" applyBorder="1" applyProtection="1"/>
    <xf numFmtId="0" fontId="3" fillId="0" borderId="4" xfId="0" applyFont="1" applyFill="1" applyBorder="1" applyAlignment="1" applyProtection="1">
      <alignment horizontal="center"/>
    </xf>
    <xf numFmtId="0" fontId="14" fillId="0" borderId="0" xfId="0" applyFont="1" applyFill="1" applyBorder="1" applyProtection="1"/>
    <xf numFmtId="0" fontId="3" fillId="0" borderId="5" xfId="0" applyFont="1" applyFill="1" applyBorder="1" applyProtection="1"/>
    <xf numFmtId="0" fontId="10" fillId="0" borderId="0" xfId="0" applyFont="1" applyFill="1" applyBorder="1" applyAlignment="1" applyProtection="1">
      <alignment horizontal="left"/>
    </xf>
    <xf numFmtId="44" fontId="3" fillId="0" borderId="0" xfId="2" applyFont="1" applyFill="1" applyBorder="1" applyAlignment="1" applyProtection="1">
      <alignment horizontal="right"/>
    </xf>
    <xf numFmtId="10" fontId="3" fillId="2" borderId="4" xfId="1" applyNumberFormat="1" applyFont="1" applyFill="1" applyBorder="1" applyAlignment="1" applyProtection="1">
      <alignment horizontal="center"/>
      <protection locked="0"/>
    </xf>
    <xf numFmtId="167" fontId="3" fillId="2" borderId="0" xfId="2" applyNumberFormat="1" applyFont="1" applyFill="1" applyBorder="1" applyAlignment="1" applyProtection="1">
      <alignment horizontal="right"/>
      <protection locked="0"/>
    </xf>
    <xf numFmtId="0" fontId="14" fillId="0" borderId="5" xfId="0" applyFont="1" applyFill="1" applyBorder="1" applyProtection="1"/>
    <xf numFmtId="0" fontId="6" fillId="2" borderId="4" xfId="0" applyFont="1" applyFill="1" applyBorder="1" applyAlignment="1" applyProtection="1">
      <protection locked="0"/>
    </xf>
    <xf numFmtId="0" fontId="6" fillId="2" borderId="0" xfId="0" applyFont="1" applyFill="1" applyBorder="1" applyProtection="1">
      <protection locked="0"/>
    </xf>
    <xf numFmtId="0" fontId="9" fillId="0" borderId="35" xfId="0" applyFont="1" applyFill="1" applyBorder="1" applyProtection="1"/>
    <xf numFmtId="0" fontId="6" fillId="0" borderId="36" xfId="0" applyFont="1" applyFill="1" applyBorder="1" applyProtection="1"/>
    <xf numFmtId="0" fontId="9" fillId="0" borderId="36" xfId="0" applyFont="1" applyFill="1" applyBorder="1" applyProtection="1"/>
    <xf numFmtId="0" fontId="10" fillId="0" borderId="36" xfId="0" applyFont="1" applyFill="1" applyBorder="1" applyProtection="1"/>
    <xf numFmtId="0" fontId="9" fillId="0" borderId="37" xfId="0" applyFont="1" applyFill="1" applyBorder="1" applyProtection="1"/>
    <xf numFmtId="0" fontId="14" fillId="0" borderId="21" xfId="0" applyFont="1" applyFill="1" applyBorder="1" applyProtection="1"/>
    <xf numFmtId="0" fontId="14" fillId="0" borderId="24" xfId="0" applyFont="1" applyFill="1" applyBorder="1" applyProtection="1"/>
    <xf numFmtId="49" fontId="14" fillId="0" borderId="24" xfId="0" applyNumberFormat="1" applyFont="1" applyFill="1" applyBorder="1" applyAlignment="1" applyProtection="1">
      <alignment horizontal="center"/>
    </xf>
    <xf numFmtId="0" fontId="14" fillId="0" borderId="38" xfId="0" applyFont="1" applyFill="1" applyBorder="1" applyProtection="1"/>
    <xf numFmtId="0" fontId="6" fillId="2" borderId="26" xfId="0" applyFont="1" applyFill="1" applyBorder="1" applyProtection="1">
      <protection locked="0"/>
    </xf>
    <xf numFmtId="0" fontId="9" fillId="0" borderId="27" xfId="0" applyFont="1" applyFill="1" applyBorder="1" applyProtection="1"/>
    <xf numFmtId="0" fontId="9" fillId="0" borderId="28" xfId="0" applyFont="1" applyFill="1" applyBorder="1" applyProtection="1"/>
    <xf numFmtId="0" fontId="3" fillId="0" borderId="4" xfId="0" applyFont="1" applyFill="1" applyBorder="1" applyProtection="1"/>
    <xf numFmtId="0" fontId="3" fillId="4" borderId="0" xfId="0" applyFont="1" applyFill="1" applyBorder="1" applyProtection="1"/>
    <xf numFmtId="0" fontId="3" fillId="4" borderId="5" xfId="0" applyFont="1" applyFill="1" applyBorder="1" applyProtection="1"/>
    <xf numFmtId="0" fontId="3" fillId="2" borderId="0" xfId="0" applyFont="1" applyFill="1" applyBorder="1" applyProtection="1"/>
    <xf numFmtId="0" fontId="5" fillId="4" borderId="5" xfId="0" applyFont="1" applyFill="1" applyBorder="1" applyProtection="1"/>
    <xf numFmtId="14" fontId="9" fillId="2" borderId="1" xfId="0" applyNumberFormat="1" applyFont="1" applyFill="1" applyBorder="1" applyProtection="1">
      <protection locked="0"/>
    </xf>
    <xf numFmtId="170" fontId="5" fillId="0" borderId="2" xfId="0" applyNumberFormat="1" applyFont="1" applyFill="1" applyBorder="1" applyAlignment="1" applyProtection="1">
      <alignment horizontal="right"/>
    </xf>
    <xf numFmtId="0" fontId="9" fillId="4" borderId="3" xfId="0" applyFont="1" applyFill="1" applyBorder="1" applyProtection="1"/>
    <xf numFmtId="0" fontId="6" fillId="2" borderId="0" xfId="0" applyFont="1" applyFill="1" applyBorder="1" applyAlignment="1" applyProtection="1">
      <protection locked="0"/>
    </xf>
    <xf numFmtId="169" fontId="0" fillId="0" borderId="39" xfId="2" applyNumberFormat="1" applyFont="1" applyFill="1" applyBorder="1" applyAlignment="1">
      <alignment horizontal="center"/>
    </xf>
    <xf numFmtId="0" fontId="6" fillId="0" borderId="23" xfId="0" applyFont="1" applyFill="1" applyBorder="1" applyAlignment="1" applyProtection="1">
      <alignment horizontal="left" vertical="center" wrapText="1"/>
    </xf>
    <xf numFmtId="0" fontId="9" fillId="0" borderId="0" xfId="0" applyFont="1" applyFill="1" applyBorder="1" applyAlignment="1" applyProtection="1">
      <alignment horizontal="left"/>
    </xf>
    <xf numFmtId="0" fontId="9" fillId="0" borderId="4" xfId="0" applyFont="1" applyFill="1" applyBorder="1" applyAlignment="1" applyProtection="1">
      <alignment horizontal="left"/>
    </xf>
    <xf numFmtId="0" fontId="6" fillId="0" borderId="24" xfId="0" applyFont="1" applyFill="1" applyBorder="1" applyAlignment="1" applyProtection="1">
      <alignment horizontal="left" vertical="center"/>
    </xf>
    <xf numFmtId="164" fontId="6" fillId="2" borderId="32" xfId="3" applyFont="1" applyFill="1" applyBorder="1" applyProtection="1">
      <protection locked="0"/>
    </xf>
    <xf numFmtId="164" fontId="6" fillId="2" borderId="30" xfId="3" applyFont="1" applyFill="1" applyBorder="1" applyProtection="1">
      <protection locked="0"/>
    </xf>
    <xf numFmtId="167" fontId="9" fillId="0" borderId="0" xfId="2" applyNumberFormat="1" applyFont="1" applyFill="1" applyBorder="1" applyProtection="1"/>
    <xf numFmtId="0" fontId="6" fillId="2" borderId="31" xfId="0" applyFont="1" applyFill="1" applyBorder="1" applyAlignment="1" applyProtection="1">
      <alignment horizontal="center"/>
      <protection locked="0"/>
    </xf>
    <xf numFmtId="0" fontId="6" fillId="2" borderId="29" xfId="0" applyFont="1" applyFill="1" applyBorder="1" applyAlignment="1" applyProtection="1">
      <alignment horizontal="center"/>
      <protection locked="0"/>
    </xf>
    <xf numFmtId="0" fontId="9" fillId="0" borderId="5" xfId="0" applyFont="1" applyFill="1" applyBorder="1" applyAlignment="1" applyProtection="1"/>
    <xf numFmtId="0" fontId="9" fillId="0" borderId="0" xfId="0" applyFont="1" applyFill="1" applyBorder="1" applyAlignment="1" applyProtection="1"/>
    <xf numFmtId="0" fontId="9" fillId="0" borderId="4" xfId="0" applyFont="1" applyFill="1" applyBorder="1" applyAlignment="1" applyProtection="1"/>
    <xf numFmtId="0" fontId="5" fillId="0" borderId="0" xfId="0" applyFont="1" applyBorder="1" applyAlignment="1" applyProtection="1">
      <alignment horizontal="left"/>
    </xf>
    <xf numFmtId="164" fontId="9" fillId="0" borderId="0" xfId="3" applyFont="1" applyFill="1" applyBorder="1" applyAlignment="1" applyProtection="1">
      <alignment horizontal="right"/>
    </xf>
    <xf numFmtId="164" fontId="9" fillId="0" borderId="0" xfId="3" applyFont="1" applyFill="1" applyBorder="1" applyAlignment="1" applyProtection="1"/>
    <xf numFmtId="164" fontId="3" fillId="0" borderId="0" xfId="3" applyFont="1" applyFill="1" applyBorder="1" applyProtection="1"/>
    <xf numFmtId="0" fontId="6" fillId="2" borderId="49" xfId="0" applyFont="1" applyFill="1" applyBorder="1" applyAlignment="1" applyProtection="1">
      <alignment horizontal="left"/>
      <protection locked="0"/>
    </xf>
    <xf numFmtId="0" fontId="19" fillId="10" borderId="0" xfId="0" applyFont="1" applyFill="1"/>
    <xf numFmtId="169" fontId="0" fillId="0" borderId="0" xfId="2" applyNumberFormat="1" applyFont="1" applyBorder="1" applyAlignment="1">
      <alignment horizontal="center"/>
    </xf>
    <xf numFmtId="169" fontId="0" fillId="0" borderId="0" xfId="2" applyNumberFormat="1" applyFont="1" applyFill="1" applyBorder="1" applyAlignment="1">
      <alignment horizontal="center"/>
    </xf>
    <xf numFmtId="0" fontId="0" fillId="0" borderId="0" xfId="0" applyFont="1" applyBorder="1"/>
    <xf numFmtId="0" fontId="0" fillId="0" borderId="0" xfId="0" applyFont="1" applyBorder="1" applyAlignment="1">
      <alignment horizontal="center"/>
    </xf>
    <xf numFmtId="0" fontId="3" fillId="0" borderId="0" xfId="0" applyFont="1" applyFill="1" applyBorder="1" applyAlignment="1" applyProtection="1">
      <alignment horizontal="right"/>
    </xf>
    <xf numFmtId="14" fontId="9" fillId="2" borderId="8" xfId="0" applyNumberFormat="1" applyFont="1" applyFill="1" applyBorder="1" applyAlignment="1" applyProtection="1">
      <protection locked="0"/>
    </xf>
    <xf numFmtId="169" fontId="0" fillId="0" borderId="0" xfId="2" applyNumberFormat="1" applyFont="1" applyFill="1" applyAlignment="1">
      <alignment horizontal="center"/>
    </xf>
    <xf numFmtId="0" fontId="0" fillId="0" borderId="0" xfId="0" applyFont="1" applyAlignment="1">
      <alignment horizontal="center"/>
    </xf>
    <xf numFmtId="0" fontId="2" fillId="0" borderId="0" xfId="0" applyFont="1"/>
    <xf numFmtId="0" fontId="3" fillId="2" borderId="6" xfId="0" applyFont="1" applyFill="1" applyBorder="1" applyAlignment="1" applyProtection="1">
      <alignment horizontal="center"/>
    </xf>
    <xf numFmtId="0" fontId="11" fillId="2" borderId="0" xfId="0" applyFont="1" applyFill="1" applyBorder="1" applyProtection="1"/>
    <xf numFmtId="0" fontId="6" fillId="0" borderId="24" xfId="0" applyFont="1" applyFill="1" applyBorder="1" applyAlignment="1" applyProtection="1">
      <alignment horizontal="left" vertical="center" wrapText="1"/>
    </xf>
    <xf numFmtId="0" fontId="5" fillId="0" borderId="0" xfId="0" applyFont="1" applyFill="1" applyBorder="1" applyAlignment="1" applyProtection="1">
      <alignment horizontal="right"/>
    </xf>
    <xf numFmtId="0" fontId="3" fillId="2" borderId="6" xfId="0" applyFont="1" applyFill="1" applyBorder="1" applyAlignment="1" applyProtection="1">
      <alignment horizontal="center"/>
      <protection locked="0"/>
    </xf>
    <xf numFmtId="167" fontId="5" fillId="2" borderId="6" xfId="0" applyNumberFormat="1" applyFont="1" applyFill="1" applyBorder="1" applyAlignment="1" applyProtection="1">
      <alignment horizontal="right"/>
      <protection locked="0"/>
    </xf>
    <xf numFmtId="14" fontId="9" fillId="2" borderId="8" xfId="0" applyNumberFormat="1" applyFont="1" applyFill="1" applyBorder="1" applyAlignment="1" applyProtection="1"/>
    <xf numFmtId="14" fontId="9" fillId="2" borderId="1" xfId="0" applyNumberFormat="1" applyFont="1" applyFill="1" applyBorder="1" applyProtection="1"/>
    <xf numFmtId="0" fontId="6" fillId="2" borderId="26" xfId="0" applyFont="1" applyFill="1" applyBorder="1" applyProtection="1"/>
    <xf numFmtId="0" fontId="6" fillId="2" borderId="0" xfId="0" applyFont="1" applyFill="1" applyBorder="1" applyAlignment="1" applyProtection="1"/>
    <xf numFmtId="0" fontId="6" fillId="2" borderId="4" xfId="0" applyFont="1" applyFill="1" applyBorder="1" applyAlignment="1" applyProtection="1"/>
    <xf numFmtId="167" fontId="3" fillId="2" borderId="0" xfId="2" applyNumberFormat="1" applyFont="1" applyFill="1" applyBorder="1" applyAlignment="1" applyProtection="1">
      <alignment horizontal="right"/>
    </xf>
    <xf numFmtId="10" fontId="3" fillId="2" borderId="4" xfId="1" applyNumberFormat="1" applyFont="1" applyFill="1" applyBorder="1" applyAlignment="1" applyProtection="1">
      <alignment horizont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right"/>
    </xf>
    <xf numFmtId="0" fontId="6" fillId="2" borderId="49" xfId="0" applyFont="1" applyFill="1" applyBorder="1" applyAlignment="1" applyProtection="1">
      <alignment horizontal="left"/>
    </xf>
    <xf numFmtId="0" fontId="3" fillId="0" borderId="0" xfId="0" applyFont="1" applyFill="1" applyBorder="1" applyAlignment="1" applyProtection="1">
      <alignment horizontal="center"/>
    </xf>
    <xf numFmtId="0" fontId="3" fillId="2" borderId="0" xfId="0" applyFont="1" applyFill="1" applyBorder="1" applyAlignment="1" applyProtection="1">
      <alignment horizontal="center"/>
    </xf>
    <xf numFmtId="0" fontId="6" fillId="2" borderId="4" xfId="0" applyFont="1" applyFill="1" applyBorder="1" applyAlignment="1" applyProtection="1">
      <alignment horizontal="left"/>
    </xf>
    <xf numFmtId="167" fontId="6" fillId="2" borderId="0" xfId="2" applyNumberFormat="1" applyFont="1" applyFill="1" applyBorder="1" applyAlignment="1" applyProtection="1">
      <alignment horizontal="right"/>
    </xf>
    <xf numFmtId="167" fontId="6" fillId="0" borderId="0" xfId="2" applyNumberFormat="1" applyFont="1" applyFill="1" applyBorder="1" applyAlignment="1" applyProtection="1">
      <alignment horizontal="right"/>
    </xf>
    <xf numFmtId="167" fontId="6" fillId="2" borderId="4" xfId="2" applyNumberFormat="1" applyFont="1" applyFill="1" applyBorder="1" applyAlignment="1" applyProtection="1">
      <alignment horizontal="right"/>
    </xf>
    <xf numFmtId="166" fontId="3" fillId="2" borderId="0" xfId="2" applyNumberFormat="1" applyFont="1" applyFill="1" applyBorder="1" applyAlignment="1" applyProtection="1">
      <alignment horizontal="right"/>
    </xf>
    <xf numFmtId="164" fontId="6" fillId="2" borderId="32" xfId="3" applyFont="1" applyFill="1" applyBorder="1" applyProtection="1"/>
    <xf numFmtId="0" fontId="6" fillId="2" borderId="31" xfId="0" applyFont="1" applyFill="1" applyBorder="1" applyAlignment="1" applyProtection="1">
      <alignment horizontal="center"/>
    </xf>
    <xf numFmtId="164" fontId="6" fillId="2" borderId="30" xfId="3" applyFont="1" applyFill="1" applyBorder="1" applyProtection="1"/>
    <xf numFmtId="0" fontId="6" fillId="2" borderId="29" xfId="0" applyFont="1" applyFill="1" applyBorder="1" applyAlignment="1" applyProtection="1">
      <alignment horizontal="center"/>
    </xf>
    <xf numFmtId="0" fontId="6" fillId="2" borderId="18" xfId="0" applyFont="1" applyFill="1" applyBorder="1" applyProtection="1"/>
    <xf numFmtId="0" fontId="6" fillId="2" borderId="13" xfId="0" applyFont="1" applyFill="1" applyBorder="1" applyProtection="1"/>
    <xf numFmtId="0" fontId="5" fillId="0" borderId="0" xfId="0" applyFont="1" applyFill="1" applyBorder="1" applyAlignment="1" applyProtection="1">
      <alignment horizontal="left"/>
    </xf>
    <xf numFmtId="0" fontId="5" fillId="2" borderId="0" xfId="0" applyFont="1" applyFill="1" applyBorder="1" applyAlignment="1" applyProtection="1">
      <alignment horizontal="right"/>
    </xf>
    <xf numFmtId="167" fontId="5" fillId="0" borderId="0" xfId="0" applyNumberFormat="1" applyFont="1" applyFill="1" applyBorder="1" applyAlignment="1" applyProtection="1">
      <alignment horizontal="right"/>
    </xf>
    <xf numFmtId="167" fontId="5" fillId="0" borderId="4" xfId="0" applyNumberFormat="1" applyFont="1" applyFill="1" applyBorder="1" applyAlignment="1" applyProtection="1">
      <alignment horizontal="right"/>
    </xf>
    <xf numFmtId="167" fontId="5" fillId="9" borderId="0" xfId="0" applyNumberFormat="1" applyFont="1" applyFill="1" applyBorder="1" applyAlignment="1" applyProtection="1">
      <alignment horizontal="right"/>
    </xf>
    <xf numFmtId="0" fontId="5" fillId="0" borderId="4" xfId="0" applyFont="1" applyFill="1" applyBorder="1" applyAlignment="1" applyProtection="1">
      <alignment horizontal="right"/>
    </xf>
    <xf numFmtId="167" fontId="5" fillId="2" borderId="6" xfId="0" applyNumberFormat="1" applyFont="1" applyFill="1" applyBorder="1" applyAlignment="1" applyProtection="1">
      <alignment horizontal="right"/>
    </xf>
    <xf numFmtId="0" fontId="5" fillId="0" borderId="2" xfId="0" applyFont="1" applyFill="1" applyBorder="1" applyAlignment="1" applyProtection="1">
      <alignment horizontal="right"/>
    </xf>
    <xf numFmtId="44" fontId="5" fillId="0" borderId="2" xfId="0" applyNumberFormat="1" applyFont="1" applyFill="1" applyBorder="1" applyAlignment="1" applyProtection="1">
      <alignment horizontal="right"/>
    </xf>
    <xf numFmtId="164" fontId="3" fillId="9" borderId="0" xfId="3" applyFont="1" applyFill="1" applyBorder="1" applyProtection="1"/>
    <xf numFmtId="164" fontId="3" fillId="9" borderId="6" xfId="3" applyFont="1" applyFill="1" applyBorder="1" applyProtection="1"/>
    <xf numFmtId="167" fontId="3" fillId="2" borderId="6" xfId="2" applyNumberFormat="1" applyFont="1" applyFill="1" applyBorder="1" applyProtection="1"/>
    <xf numFmtId="14" fontId="3" fillId="2" borderId="0" xfId="0" applyNumberFormat="1" applyFont="1" applyFill="1" applyBorder="1" applyProtection="1"/>
    <xf numFmtId="49" fontId="9" fillId="2" borderId="8" xfId="0" applyNumberFormat="1" applyFont="1" applyFill="1" applyBorder="1" applyAlignment="1" applyProtection="1"/>
    <xf numFmtId="0" fontId="0" fillId="0" borderId="0" xfId="0" applyProtection="1"/>
    <xf numFmtId="0" fontId="0" fillId="0" borderId="5" xfId="0" applyBorder="1" applyProtection="1"/>
    <xf numFmtId="0" fontId="0" fillId="0" borderId="0" xfId="0" applyBorder="1" applyProtection="1"/>
    <xf numFmtId="0" fontId="0" fillId="0" borderId="4" xfId="0" applyBorder="1" applyProtection="1"/>
    <xf numFmtId="0" fontId="0" fillId="0" borderId="39" xfId="0" applyFill="1" applyBorder="1" applyAlignment="1" applyProtection="1">
      <alignment horizontal="center" vertical="center"/>
    </xf>
    <xf numFmtId="0" fontId="0" fillId="0" borderId="43" xfId="0" applyFill="1" applyBorder="1" applyAlignment="1" applyProtection="1">
      <alignment horizontal="center" vertical="center"/>
    </xf>
    <xf numFmtId="0" fontId="2" fillId="0" borderId="42" xfId="0" applyFont="1" applyFill="1" applyBorder="1" applyProtection="1"/>
    <xf numFmtId="169" fontId="0" fillId="0" borderId="39" xfId="2" applyNumberFormat="1" applyFont="1" applyFill="1" applyBorder="1" applyAlignment="1" applyProtection="1">
      <alignment horizontal="center"/>
    </xf>
    <xf numFmtId="169" fontId="0" fillId="0" borderId="43" xfId="2" applyNumberFormat="1" applyFont="1" applyFill="1" applyBorder="1" applyAlignment="1" applyProtection="1">
      <alignment horizontal="center"/>
    </xf>
    <xf numFmtId="44" fontId="0" fillId="7" borderId="39" xfId="2" applyNumberFormat="1" applyFont="1" applyFill="1" applyBorder="1" applyProtection="1"/>
    <xf numFmtId="169" fontId="0" fillId="7" borderId="39" xfId="2" applyNumberFormat="1" applyFont="1" applyFill="1" applyBorder="1" applyAlignment="1" applyProtection="1">
      <alignment horizontal="center"/>
    </xf>
    <xf numFmtId="0" fontId="0" fillId="0" borderId="5" xfId="0" applyFill="1" applyBorder="1" applyProtection="1"/>
    <xf numFmtId="0" fontId="0" fillId="0" borderId="0" xfId="0" applyFill="1" applyBorder="1" applyProtection="1"/>
    <xf numFmtId="0" fontId="0" fillId="0" borderId="4" xfId="0" applyFill="1" applyBorder="1" applyProtection="1"/>
    <xf numFmtId="169" fontId="0" fillId="7" borderId="51" xfId="2" applyNumberFormat="1" applyFont="1" applyFill="1" applyBorder="1" applyAlignment="1" applyProtection="1">
      <alignment horizontal="center"/>
    </xf>
    <xf numFmtId="0" fontId="18" fillId="0" borderId="48" xfId="0" applyNumberFormat="1" applyFont="1" applyFill="1" applyBorder="1" applyAlignment="1" applyProtection="1"/>
    <xf numFmtId="169" fontId="0" fillId="0" borderId="39" xfId="0" applyNumberFormat="1" applyFill="1" applyBorder="1" applyAlignment="1" applyProtection="1">
      <alignment horizontal="center" vertical="center"/>
    </xf>
    <xf numFmtId="169" fontId="0" fillId="0" borderId="43" xfId="0" applyNumberFormat="1" applyFill="1" applyBorder="1" applyAlignment="1" applyProtection="1">
      <alignment horizontal="center" vertical="center"/>
    </xf>
    <xf numFmtId="169" fontId="0" fillId="7" borderId="39" xfId="2" applyNumberFormat="1" applyFont="1" applyFill="1" applyBorder="1" applyProtection="1"/>
    <xf numFmtId="169" fontId="0" fillId="0" borderId="39" xfId="2" applyNumberFormat="1" applyFont="1" applyFill="1" applyBorder="1" applyAlignment="1" applyProtection="1">
      <alignment horizontal="center" vertical="center"/>
    </xf>
    <xf numFmtId="169" fontId="0" fillId="7" borderId="52" xfId="2" applyNumberFormat="1" applyFont="1" applyFill="1" applyBorder="1" applyProtection="1"/>
    <xf numFmtId="169" fontId="0" fillId="0" borderId="43" xfId="2" applyNumberFormat="1" applyFont="1" applyFill="1" applyBorder="1" applyAlignment="1" applyProtection="1">
      <alignment horizontal="center" vertical="center"/>
    </xf>
    <xf numFmtId="0" fontId="2" fillId="0" borderId="5" xfId="0" applyFont="1" applyFill="1" applyBorder="1" applyProtection="1"/>
    <xf numFmtId="44" fontId="0" fillId="0" borderId="0" xfId="2" applyNumberFormat="1" applyFont="1" applyFill="1" applyBorder="1" applyProtection="1"/>
    <xf numFmtId="169" fontId="18" fillId="0" borderId="0" xfId="0" applyNumberFormat="1" applyFont="1" applyFill="1" applyBorder="1" applyAlignment="1" applyProtection="1">
      <alignment horizontal="center"/>
    </xf>
    <xf numFmtId="44" fontId="0" fillId="0" borderId="4" xfId="2" applyNumberFormat="1" applyFont="1" applyFill="1" applyBorder="1" applyProtection="1"/>
    <xf numFmtId="0" fontId="2" fillId="0" borderId="42" xfId="0" applyFont="1" applyBorder="1" applyProtection="1"/>
    <xf numFmtId="169" fontId="0" fillId="0" borderId="39" xfId="2" applyNumberFormat="1" applyFont="1" applyBorder="1" applyAlignment="1" applyProtection="1">
      <alignment horizontal="center"/>
    </xf>
    <xf numFmtId="169" fontId="0" fillId="0" borderId="43" xfId="2" applyNumberFormat="1" applyFont="1" applyBorder="1" applyAlignment="1" applyProtection="1">
      <alignment horizontal="center"/>
    </xf>
    <xf numFmtId="169" fontId="0" fillId="5" borderId="39" xfId="2" applyNumberFormat="1" applyFont="1" applyFill="1" applyBorder="1" applyAlignment="1" applyProtection="1">
      <alignment horizontal="center"/>
    </xf>
    <xf numFmtId="169" fontId="0" fillId="0" borderId="39" xfId="0" applyNumberFormat="1" applyBorder="1" applyAlignment="1" applyProtection="1">
      <alignment horizontal="center"/>
    </xf>
    <xf numFmtId="169" fontId="0" fillId="0" borderId="39" xfId="0" applyNumberFormat="1" applyFill="1" applyBorder="1" applyAlignment="1" applyProtection="1">
      <alignment horizontal="center"/>
    </xf>
    <xf numFmtId="169" fontId="0" fillId="0" borderId="43" xfId="0" applyNumberFormat="1" applyFill="1" applyBorder="1" applyAlignment="1" applyProtection="1">
      <alignment horizontal="center"/>
    </xf>
    <xf numFmtId="44" fontId="0" fillId="5" borderId="39" xfId="2" applyNumberFormat="1" applyFont="1" applyFill="1" applyBorder="1" applyProtection="1"/>
    <xf numFmtId="44" fontId="0" fillId="5" borderId="51" xfId="2" applyNumberFormat="1" applyFont="1" applyFill="1" applyBorder="1" applyProtection="1"/>
    <xf numFmtId="0" fontId="18" fillId="4" borderId="48" xfId="0" applyNumberFormat="1" applyFont="1" applyFill="1" applyBorder="1" applyAlignment="1" applyProtection="1"/>
    <xf numFmtId="44" fontId="0" fillId="7" borderId="52" xfId="2" applyNumberFormat="1" applyFont="1" applyFill="1" applyBorder="1" applyProtection="1"/>
    <xf numFmtId="169" fontId="0" fillId="5" borderId="51" xfId="2" applyNumberFormat="1" applyFont="1" applyFill="1" applyBorder="1" applyAlignment="1" applyProtection="1">
      <alignment horizontal="center"/>
    </xf>
    <xf numFmtId="169" fontId="0" fillId="5" borderId="39" xfId="2" applyNumberFormat="1" applyFont="1" applyFill="1" applyBorder="1" applyProtection="1"/>
    <xf numFmtId="169" fontId="0" fillId="5" borderId="52" xfId="2" applyNumberFormat="1" applyFont="1" applyFill="1" applyBorder="1" applyProtection="1"/>
    <xf numFmtId="44" fontId="0" fillId="5" borderId="52" xfId="2" applyNumberFormat="1" applyFont="1" applyFill="1" applyBorder="1" applyProtection="1"/>
    <xf numFmtId="0" fontId="2" fillId="0" borderId="41" xfId="0" applyFont="1" applyBorder="1" applyProtection="1"/>
    <xf numFmtId="169" fontId="0" fillId="5" borderId="40" xfId="2" applyNumberFormat="1" applyFont="1" applyFill="1" applyBorder="1" applyAlignment="1" applyProtection="1">
      <alignment horizontal="center"/>
    </xf>
    <xf numFmtId="169" fontId="0" fillId="0" borderId="40" xfId="2" applyNumberFormat="1" applyFont="1" applyBorder="1" applyAlignment="1" applyProtection="1">
      <alignment horizontal="center"/>
    </xf>
    <xf numFmtId="169" fontId="0" fillId="0" borderId="53" xfId="2" applyNumberFormat="1" applyFont="1" applyBorder="1" applyAlignment="1" applyProtection="1">
      <alignment horizontal="center"/>
    </xf>
    <xf numFmtId="0" fontId="17" fillId="6" borderId="5" xfId="0" applyFont="1" applyFill="1" applyBorder="1" applyAlignment="1" applyProtection="1">
      <alignment vertical="center"/>
    </xf>
    <xf numFmtId="0" fontId="17" fillId="6" borderId="0" xfId="0" applyFont="1" applyFill="1" applyBorder="1" applyAlignment="1" applyProtection="1">
      <alignment vertical="center"/>
    </xf>
    <xf numFmtId="0" fontId="2" fillId="0" borderId="42" xfId="0" applyFont="1" applyFill="1" applyBorder="1" applyAlignment="1" applyProtection="1">
      <alignment wrapText="1"/>
    </xf>
    <xf numFmtId="0" fontId="2" fillId="0" borderId="50" xfId="0" applyFont="1" applyFill="1" applyBorder="1" applyProtection="1"/>
    <xf numFmtId="169" fontId="0" fillId="11" borderId="44" xfId="2" applyNumberFormat="1" applyFont="1" applyFill="1" applyBorder="1" applyAlignment="1" applyProtection="1">
      <alignment horizontal="center"/>
    </xf>
    <xf numFmtId="169" fontId="0" fillId="11" borderId="52" xfId="2" applyNumberFormat="1" applyFont="1" applyFill="1" applyBorder="1" applyAlignment="1" applyProtection="1">
      <alignment horizontal="center"/>
    </xf>
    <xf numFmtId="0" fontId="7" fillId="3" borderId="28" xfId="0" applyFont="1" applyFill="1" applyBorder="1" applyAlignment="1" applyProtection="1">
      <alignment vertical="center"/>
    </xf>
    <xf numFmtId="0" fontId="7" fillId="3" borderId="27" xfId="0" applyFont="1" applyFill="1" applyBorder="1" applyAlignment="1" applyProtection="1">
      <alignment vertical="center"/>
    </xf>
    <xf numFmtId="0" fontId="7" fillId="3" borderId="26" xfId="0" applyFont="1" applyFill="1" applyBorder="1" applyAlignment="1" applyProtection="1">
      <alignment vertical="center"/>
    </xf>
    <xf numFmtId="0" fontId="15" fillId="3" borderId="9" xfId="0" applyFont="1" applyFill="1" applyBorder="1" applyAlignment="1" applyProtection="1">
      <alignment vertical="center"/>
    </xf>
    <xf numFmtId="0" fontId="15" fillId="3" borderId="8" xfId="0" applyFont="1" applyFill="1" applyBorder="1" applyAlignment="1" applyProtection="1">
      <alignment vertical="center"/>
    </xf>
    <xf numFmtId="0" fontId="15" fillId="3" borderId="7" xfId="0" applyFont="1" applyFill="1" applyBorder="1" applyAlignment="1" applyProtection="1">
      <alignment vertical="center"/>
    </xf>
    <xf numFmtId="49" fontId="9" fillId="2" borderId="8" xfId="0" applyNumberFormat="1" applyFont="1" applyFill="1" applyBorder="1" applyAlignment="1" applyProtection="1">
      <alignment horizontal="center"/>
      <protection locked="0"/>
    </xf>
    <xf numFmtId="0" fontId="7" fillId="3" borderId="9" xfId="0" applyFont="1" applyFill="1" applyBorder="1" applyAlignment="1" applyProtection="1">
      <alignment vertical="center"/>
    </xf>
    <xf numFmtId="0" fontId="7" fillId="3" borderId="8" xfId="0" applyFont="1" applyFill="1" applyBorder="1" applyAlignment="1" applyProtection="1">
      <alignment vertical="center"/>
    </xf>
    <xf numFmtId="0" fontId="7" fillId="3" borderId="7" xfId="0" applyFont="1" applyFill="1" applyBorder="1" applyAlignment="1" applyProtection="1">
      <alignment vertical="center"/>
    </xf>
    <xf numFmtId="0" fontId="9" fillId="2" borderId="27" xfId="0" applyFont="1" applyFill="1" applyBorder="1" applyAlignment="1" applyProtection="1">
      <alignment horizontal="left"/>
      <protection locked="0"/>
    </xf>
    <xf numFmtId="0" fontId="6" fillId="0" borderId="22"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3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2" borderId="17" xfId="0" applyFont="1" applyFill="1" applyBorder="1" applyProtection="1">
      <protection locked="0"/>
    </xf>
    <xf numFmtId="0" fontId="6" fillId="2" borderId="32" xfId="0" applyFont="1" applyFill="1" applyBorder="1" applyProtection="1">
      <protection locked="0"/>
    </xf>
    <xf numFmtId="166" fontId="6" fillId="9" borderId="17" xfId="2" applyNumberFormat="1" applyFont="1" applyFill="1" applyBorder="1" applyProtection="1"/>
    <xf numFmtId="166" fontId="6" fillId="9" borderId="16" xfId="2" applyNumberFormat="1" applyFont="1" applyFill="1" applyBorder="1" applyProtection="1"/>
    <xf numFmtId="0" fontId="11" fillId="0" borderId="5" xfId="0" applyFont="1" applyFill="1" applyBorder="1" applyAlignment="1" applyProtection="1">
      <alignment wrapText="1"/>
    </xf>
    <xf numFmtId="0" fontId="11" fillId="0" borderId="0" xfId="0" applyFont="1" applyFill="1" applyBorder="1" applyAlignment="1" applyProtection="1">
      <alignment wrapText="1"/>
    </xf>
    <xf numFmtId="0" fontId="6" fillId="2" borderId="12" xfId="0" applyFont="1" applyFill="1" applyBorder="1" applyProtection="1">
      <protection locked="0"/>
    </xf>
    <xf numFmtId="0" fontId="6" fillId="2" borderId="30" xfId="0" applyFont="1" applyFill="1" applyBorder="1" applyProtection="1">
      <protection locked="0"/>
    </xf>
    <xf numFmtId="166" fontId="6" fillId="9" borderId="12" xfId="2" applyNumberFormat="1" applyFont="1" applyFill="1" applyBorder="1" applyProtection="1"/>
    <xf numFmtId="166" fontId="6" fillId="9" borderId="11" xfId="2" applyNumberFormat="1" applyFont="1" applyFill="1" applyBorder="1" applyProtection="1"/>
    <xf numFmtId="0" fontId="5" fillId="0" borderId="0" xfId="0" applyFont="1" applyFill="1" applyBorder="1" applyAlignment="1" applyProtection="1">
      <alignment horizontal="right"/>
    </xf>
    <xf numFmtId="0" fontId="6" fillId="0" borderId="22"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8" borderId="17" xfId="0" applyFont="1" applyFill="1" applyBorder="1" applyAlignment="1" applyProtection="1">
      <alignment horizontal="left"/>
    </xf>
    <xf numFmtId="0" fontId="6" fillId="8" borderId="19" xfId="0" applyFont="1" applyFill="1" applyBorder="1" applyAlignment="1" applyProtection="1">
      <alignment horizontal="left"/>
    </xf>
    <xf numFmtId="167" fontId="6" fillId="2" borderId="17" xfId="2" applyNumberFormat="1" applyFont="1" applyFill="1" applyBorder="1" applyProtection="1">
      <protection locked="0"/>
    </xf>
    <xf numFmtId="167" fontId="6" fillId="2" borderId="32" xfId="2" applyNumberFormat="1" applyFont="1" applyFill="1" applyBorder="1" applyProtection="1">
      <protection locked="0"/>
    </xf>
    <xf numFmtId="0" fontId="6" fillId="8" borderId="12" xfId="0" applyFont="1" applyFill="1" applyBorder="1" applyAlignment="1" applyProtection="1">
      <alignment horizontal="left"/>
    </xf>
    <xf numFmtId="0" fontId="6" fillId="8" borderId="14" xfId="0" applyFont="1" applyFill="1" applyBorder="1" applyAlignment="1" applyProtection="1">
      <alignment horizontal="left"/>
    </xf>
    <xf numFmtId="167" fontId="6" fillId="2" borderId="12" xfId="2" applyNumberFormat="1" applyFont="1" applyFill="1" applyBorder="1" applyProtection="1">
      <protection locked="0"/>
    </xf>
    <xf numFmtId="167" fontId="6" fillId="2" borderId="30" xfId="2" applyNumberFormat="1" applyFont="1" applyFill="1" applyBorder="1" applyProtection="1">
      <protection locked="0"/>
    </xf>
    <xf numFmtId="0" fontId="5" fillId="0" borderId="5" xfId="0" applyFont="1" applyFill="1" applyBorder="1" applyAlignment="1" applyProtection="1">
      <alignment horizontal="right" vertical="center" wrapText="1"/>
    </xf>
    <xf numFmtId="0" fontId="5" fillId="0" borderId="0" xfId="0" applyFont="1" applyFill="1" applyBorder="1" applyAlignment="1" applyProtection="1">
      <alignment horizontal="right" vertical="center" wrapText="1"/>
    </xf>
    <xf numFmtId="0" fontId="7" fillId="3" borderId="3" xfId="0" applyFont="1" applyFill="1" applyBorder="1" applyAlignment="1" applyProtection="1">
      <alignment vertical="center"/>
    </xf>
    <xf numFmtId="0" fontId="7" fillId="3" borderId="2" xfId="0" applyFont="1" applyFill="1" applyBorder="1" applyAlignment="1" applyProtection="1">
      <alignment vertical="center"/>
    </xf>
    <xf numFmtId="0" fontId="7" fillId="3" borderId="1" xfId="0" applyFont="1" applyFill="1" applyBorder="1" applyAlignment="1" applyProtection="1">
      <alignment vertical="center"/>
    </xf>
    <xf numFmtId="0" fontId="9" fillId="0" borderId="0" xfId="0" applyFont="1" applyFill="1" applyBorder="1" applyAlignment="1" applyProtection="1">
      <alignment horizontal="left" vertical="top" wrapText="1"/>
    </xf>
    <xf numFmtId="0" fontId="3" fillId="0" borderId="5" xfId="0" applyFont="1" applyBorder="1" applyAlignment="1" applyProtection="1">
      <alignment horizontal="left"/>
    </xf>
    <xf numFmtId="0" fontId="3" fillId="0" borderId="0" xfId="0" applyFont="1" applyBorder="1" applyAlignment="1" applyProtection="1">
      <alignment horizontal="left"/>
    </xf>
    <xf numFmtId="0" fontId="3" fillId="2" borderId="0" xfId="0" applyFont="1" applyFill="1" applyBorder="1" applyAlignment="1" applyProtection="1">
      <alignment horizontal="left"/>
      <protection locked="0"/>
    </xf>
    <xf numFmtId="0" fontId="3" fillId="2" borderId="0" xfId="0" applyFont="1" applyFill="1" applyBorder="1" applyAlignment="1" applyProtection="1">
      <alignment horizontal="left"/>
    </xf>
    <xf numFmtId="167" fontId="6" fillId="2" borderId="17" xfId="2" applyNumberFormat="1" applyFont="1" applyFill="1" applyBorder="1" applyProtection="1"/>
    <xf numFmtId="167" fontId="6" fillId="2" borderId="32" xfId="2" applyNumberFormat="1" applyFont="1" applyFill="1" applyBorder="1" applyProtection="1"/>
    <xf numFmtId="167" fontId="6" fillId="2" borderId="12" xfId="2" applyNumberFormat="1" applyFont="1" applyFill="1" applyBorder="1" applyProtection="1"/>
    <xf numFmtId="167" fontId="6" fillId="2" borderId="30" xfId="2" applyNumberFormat="1" applyFont="1" applyFill="1" applyBorder="1" applyProtection="1"/>
    <xf numFmtId="0" fontId="6" fillId="2" borderId="17" xfId="0" applyFont="1" applyFill="1" applyBorder="1" applyProtection="1"/>
    <xf numFmtId="0" fontId="6" fillId="2" borderId="32" xfId="0" applyFont="1" applyFill="1" applyBorder="1" applyProtection="1"/>
    <xf numFmtId="0" fontId="6" fillId="2" borderId="12" xfId="0" applyFont="1" applyFill="1" applyBorder="1" applyProtection="1"/>
    <xf numFmtId="0" fontId="6" fillId="2" borderId="30" xfId="0" applyFont="1" applyFill="1" applyBorder="1" applyProtection="1"/>
    <xf numFmtId="49" fontId="9" fillId="2" borderId="8" xfId="0" applyNumberFormat="1" applyFont="1" applyFill="1" applyBorder="1" applyAlignment="1" applyProtection="1">
      <alignment horizontal="center"/>
    </xf>
    <xf numFmtId="0" fontId="9" fillId="2" borderId="27" xfId="0" applyFont="1" applyFill="1" applyBorder="1" applyAlignment="1" applyProtection="1">
      <alignment horizontal="center"/>
    </xf>
    <xf numFmtId="0" fontId="9" fillId="2" borderId="27" xfId="0" applyFont="1" applyFill="1" applyBorder="1" applyAlignment="1" applyProtection="1">
      <alignment horizontal="left"/>
    </xf>
    <xf numFmtId="0" fontId="17" fillId="6" borderId="5" xfId="0" applyFont="1" applyFill="1" applyBorder="1" applyAlignment="1" applyProtection="1">
      <alignment horizontal="left" vertical="center"/>
    </xf>
    <xf numFmtId="0" fontId="17" fillId="6" borderId="0" xfId="0" applyFont="1" applyFill="1" applyBorder="1" applyAlignment="1" applyProtection="1">
      <alignment horizontal="left" vertical="center"/>
    </xf>
    <xf numFmtId="0" fontId="17" fillId="6" borderId="4" xfId="0" applyFont="1" applyFill="1" applyBorder="1" applyAlignment="1" applyProtection="1">
      <alignment horizontal="left" vertical="center"/>
    </xf>
    <xf numFmtId="0" fontId="0" fillId="0" borderId="42" xfId="0" applyFill="1" applyBorder="1" applyAlignment="1" applyProtection="1">
      <alignment horizontal="center" wrapText="1"/>
    </xf>
    <xf numFmtId="0" fontId="2" fillId="0" borderId="39" xfId="0"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169" fontId="18" fillId="5" borderId="46" xfId="0" applyNumberFormat="1" applyFont="1" applyFill="1" applyBorder="1" applyAlignment="1" applyProtection="1">
      <alignment horizontal="center"/>
    </xf>
    <xf numFmtId="169" fontId="18" fillId="5" borderId="10" xfId="0" applyNumberFormat="1" applyFont="1" applyFill="1" applyBorder="1" applyAlignment="1" applyProtection="1">
      <alignment horizontal="center"/>
    </xf>
    <xf numFmtId="169" fontId="18" fillId="5" borderId="47" xfId="0" applyNumberFormat="1" applyFont="1" applyFill="1" applyBorder="1" applyAlignment="1" applyProtection="1">
      <alignment horizontal="center"/>
    </xf>
    <xf numFmtId="169" fontId="18" fillId="5" borderId="0" xfId="0" applyNumberFormat="1" applyFont="1" applyFill="1" applyBorder="1" applyAlignment="1" applyProtection="1">
      <alignment horizontal="center"/>
    </xf>
    <xf numFmtId="169" fontId="18" fillId="5" borderId="45" xfId="0" applyNumberFormat="1" applyFont="1" applyFill="1" applyBorder="1" applyAlignment="1" applyProtection="1">
      <alignment horizontal="center"/>
    </xf>
    <xf numFmtId="169" fontId="18" fillId="5" borderId="44" xfId="0" applyNumberFormat="1" applyFont="1" applyFill="1" applyBorder="1" applyAlignment="1" applyProtection="1">
      <alignment horizontal="center"/>
    </xf>
    <xf numFmtId="169" fontId="18" fillId="5" borderId="6" xfId="0" applyNumberFormat="1" applyFont="1" applyFill="1" applyBorder="1" applyAlignment="1" applyProtection="1">
      <alignment horizontal="center"/>
    </xf>
    <xf numFmtId="0" fontId="17" fillId="6" borderId="50" xfId="0" applyFont="1" applyFill="1" applyBorder="1" applyAlignment="1" applyProtection="1">
      <alignment horizontal="left" vertical="center"/>
    </xf>
    <xf numFmtId="0" fontId="17" fillId="6" borderId="6" xfId="0" applyFont="1" applyFill="1" applyBorder="1" applyAlignment="1" applyProtection="1">
      <alignment horizontal="left" vertical="center"/>
    </xf>
    <xf numFmtId="0" fontId="17" fillId="6" borderId="49" xfId="0" applyFont="1" applyFill="1" applyBorder="1" applyAlignment="1" applyProtection="1">
      <alignment horizontal="left" vertical="center"/>
    </xf>
    <xf numFmtId="0" fontId="0" fillId="5" borderId="46" xfId="0" applyFill="1" applyBorder="1" applyAlignment="1" applyProtection="1">
      <alignment horizontal="center"/>
    </xf>
    <xf numFmtId="0" fontId="0" fillId="5" borderId="10" xfId="0" applyFill="1" applyBorder="1" applyAlignment="1" applyProtection="1">
      <alignment horizontal="center"/>
    </xf>
    <xf numFmtId="0" fontId="0" fillId="5" borderId="47" xfId="0" applyFill="1" applyBorder="1" applyAlignment="1" applyProtection="1">
      <alignment horizontal="center"/>
    </xf>
    <xf numFmtId="0" fontId="0" fillId="5" borderId="0" xfId="0" applyFill="1" applyBorder="1" applyAlignment="1" applyProtection="1">
      <alignment horizontal="center"/>
    </xf>
    <xf numFmtId="0" fontId="0" fillId="5" borderId="45" xfId="0" applyFill="1" applyBorder="1" applyAlignment="1" applyProtection="1">
      <alignment horizontal="center"/>
    </xf>
    <xf numFmtId="0" fontId="0" fillId="5" borderId="44" xfId="0" applyFill="1" applyBorder="1" applyAlignment="1" applyProtection="1">
      <alignment horizontal="center"/>
    </xf>
    <xf numFmtId="0" fontId="0" fillId="5" borderId="6" xfId="0" applyFill="1" applyBorder="1" applyAlignment="1" applyProtection="1">
      <alignment horizontal="center"/>
    </xf>
    <xf numFmtId="169" fontId="18" fillId="7" borderId="46" xfId="0" applyNumberFormat="1" applyFont="1" applyFill="1" applyBorder="1" applyAlignment="1" applyProtection="1">
      <alignment horizontal="center"/>
    </xf>
    <xf numFmtId="169" fontId="18" fillId="7" borderId="10" xfId="0" applyNumberFormat="1" applyFont="1" applyFill="1" applyBorder="1" applyAlignment="1" applyProtection="1">
      <alignment horizontal="center"/>
    </xf>
    <xf numFmtId="169" fontId="18" fillId="7" borderId="47" xfId="0" applyNumberFormat="1" applyFont="1" applyFill="1" applyBorder="1" applyAlignment="1" applyProtection="1">
      <alignment horizontal="center"/>
    </xf>
    <xf numFmtId="169" fontId="18" fillId="7" borderId="0" xfId="0" applyNumberFormat="1" applyFont="1" applyFill="1" applyBorder="1" applyAlignment="1" applyProtection="1">
      <alignment horizontal="center"/>
    </xf>
    <xf numFmtId="169" fontId="18" fillId="7" borderId="45" xfId="0" applyNumberFormat="1" applyFont="1" applyFill="1" applyBorder="1" applyAlignment="1" applyProtection="1">
      <alignment horizontal="center"/>
    </xf>
    <xf numFmtId="169" fontId="18" fillId="7" borderId="44" xfId="0" applyNumberFormat="1" applyFont="1" applyFill="1" applyBorder="1" applyAlignment="1" applyProtection="1">
      <alignment horizontal="center"/>
    </xf>
    <xf numFmtId="169" fontId="18" fillId="7" borderId="6" xfId="0" applyNumberFormat="1" applyFont="1" applyFill="1" applyBorder="1" applyAlignment="1" applyProtection="1">
      <alignment horizontal="center"/>
    </xf>
    <xf numFmtId="0" fontId="15" fillId="3" borderId="9"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169" fontId="2" fillId="0" borderId="54" xfId="2" applyNumberFormat="1" applyFont="1" applyFill="1" applyBorder="1" applyAlignment="1" applyProtection="1">
      <alignment horizontal="center"/>
    </xf>
    <xf numFmtId="169" fontId="2" fillId="0" borderId="55" xfId="2" applyNumberFormat="1" applyFont="1" applyFill="1" applyBorder="1" applyAlignment="1" applyProtection="1">
      <alignment horizontal="center"/>
    </xf>
    <xf numFmtId="169" fontId="2" fillId="0" borderId="52" xfId="2" applyNumberFormat="1" applyFont="1" applyFill="1" applyBorder="1" applyAlignment="1" applyProtection="1">
      <alignment horizontal="center"/>
    </xf>
    <xf numFmtId="0" fontId="0" fillId="0" borderId="0" xfId="0" applyBorder="1" applyAlignment="1" applyProtection="1">
      <alignment wrapText="1"/>
    </xf>
    <xf numFmtId="169" fontId="0" fillId="11" borderId="51" xfId="2" applyNumberFormat="1" applyFont="1" applyFill="1" applyBorder="1" applyAlignment="1" applyProtection="1">
      <alignment horizontal="center"/>
    </xf>
    <xf numFmtId="169" fontId="0" fillId="11" borderId="56" xfId="2" applyNumberFormat="1" applyFont="1" applyFill="1" applyBorder="1" applyAlignment="1" applyProtection="1">
      <alignment horizontal="center"/>
    </xf>
    <xf numFmtId="169" fontId="0" fillId="11" borderId="57" xfId="2" applyNumberFormat="1" applyFont="1" applyFill="1" applyBorder="1" applyAlignment="1" applyProtection="1">
      <alignment horizontal="center"/>
    </xf>
  </cellXfs>
  <cellStyles count="4">
    <cellStyle name="Currency 2" xfId="2"/>
    <cellStyle name="Monétaire" xfId="3" builtinId="4"/>
    <cellStyle name="Normal" xfId="0" builtinId="0"/>
    <cellStyle name="Pourcentage" xfId="1" builtinId="5"/>
  </cellStyles>
  <dxfs count="11">
    <dxf>
      <font>
        <b val="0"/>
        <i val="0"/>
        <strike val="0"/>
        <condense val="0"/>
        <extend val="0"/>
        <outline val="0"/>
        <shadow val="0"/>
        <u val="none"/>
        <vertAlign val="baseline"/>
        <sz val="11"/>
        <color theme="1"/>
        <name val="Calibri"/>
        <scheme val="minor"/>
      </font>
      <numFmt numFmtId="169"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VLOOKUPs!B4" lockText="1" noThreeD="1"/>
</file>

<file path=xl/ctrlProps/ctrlProp10.xml><?xml version="1.0" encoding="utf-8"?>
<formControlPr xmlns="http://schemas.microsoft.com/office/spreadsheetml/2009/9/main" objectType="CheckBox" fmlaLink="VLOOKUPs!B7"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VLOOKUPs!B8"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Radio" checked="Checked" firstButton="1" lockText="1" noThreeD="1"/>
</file>

<file path=xl/ctrlProps/ctrlProp13.xml><?xml version="1.0" encoding="utf-8"?>
<formControlPr xmlns="http://schemas.microsoft.com/office/spreadsheetml/2009/9/main" objectType="CheckBox" fmlaLink="VLOOKUPs!D4"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fmlaLink="VLOOKUPs!F4" lockText="1" noThreeD="1"/>
</file>

<file path=xl/ctrlProps/ctrlProp136.xml><?xml version="1.0" encoding="utf-8"?>
<formControlPr xmlns="http://schemas.microsoft.com/office/spreadsheetml/2009/9/main" objectType="CheckBox" fmlaLink="VLOOKUPs!F5"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VLOOKUPs!D5"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fmlaLink="VLOOKUPs!D4" lockText="1" noThreeD="1"/>
</file>

<file path=xl/ctrlProps/ctrlProp146.xml><?xml version="1.0" encoding="utf-8"?>
<formControlPr xmlns="http://schemas.microsoft.com/office/spreadsheetml/2009/9/main" objectType="CheckBox" fmlaLink="VLOOKUPs!D5" lockText="1" noThreeD="1"/>
</file>

<file path=xl/ctrlProps/ctrlProp147.xml><?xml version="1.0" encoding="utf-8"?>
<formControlPr xmlns="http://schemas.microsoft.com/office/spreadsheetml/2009/9/main" objectType="CheckBox" fmlaLink="VLOOKUPs!J4" lockText="1" noThreeD="1"/>
</file>

<file path=xl/ctrlProps/ctrlProp148.xml><?xml version="1.0" encoding="utf-8"?>
<formControlPr xmlns="http://schemas.microsoft.com/office/spreadsheetml/2009/9/main" objectType="CheckBox" fmlaLink="VLOOKUPs!J5" lockText="1" noThreeD="1"/>
</file>

<file path=xl/ctrlProps/ctrlProp149.xml><?xml version="1.0" encoding="utf-8"?>
<formControlPr xmlns="http://schemas.microsoft.com/office/spreadsheetml/2009/9/main" objectType="CheckBox" fmlaLink="VLOOKUPs!J6" lockText="1" noThreeD="1"/>
</file>

<file path=xl/ctrlProps/ctrlProp15.xml><?xml version="1.0" encoding="utf-8"?>
<formControlPr xmlns="http://schemas.microsoft.com/office/spreadsheetml/2009/9/main" objectType="CheckBox" fmlaLink="VLOOKUPs!J4"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VLOOKUPs!J5"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Radio" checked="Checked" firstButton="1"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fmlaLink="VLOOKUPs!J6"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VLOOKUPs!B9" lockText="1" noThreeD="1"/>
</file>

<file path=xl/ctrlProps/ctrlProp24.xml><?xml version="1.0" encoding="utf-8"?>
<formControlPr xmlns="http://schemas.microsoft.com/office/spreadsheetml/2009/9/main" objectType="CheckBox" fmlaLink="VLOOKUPs!B20" lockText="1" noThreeD="1"/>
</file>

<file path=xl/ctrlProps/ctrlProp25.xml><?xml version="1.0" encoding="utf-8"?>
<formControlPr xmlns="http://schemas.microsoft.com/office/spreadsheetml/2009/9/main" objectType="CheckBox" fmlaLink="VLOOKUPs!B18" lockText="1" noThreeD="1"/>
</file>

<file path=xl/ctrlProps/ctrlProp26.xml><?xml version="1.0" encoding="utf-8"?>
<formControlPr xmlns="http://schemas.microsoft.com/office/spreadsheetml/2009/9/main" objectType="CheckBox" fmlaLink="VLOOKUPs!B17" lockText="1" noThreeD="1"/>
</file>

<file path=xl/ctrlProps/ctrlProp27.xml><?xml version="1.0" encoding="utf-8"?>
<formControlPr xmlns="http://schemas.microsoft.com/office/spreadsheetml/2009/9/main" objectType="CheckBox" fmlaLink="VLOOKUPs!B16" lockText="1" noThreeD="1"/>
</file>

<file path=xl/ctrlProps/ctrlProp28.xml><?xml version="1.0" encoding="utf-8"?>
<formControlPr xmlns="http://schemas.microsoft.com/office/spreadsheetml/2009/9/main" objectType="CheckBox" fmlaLink="VLOOKUPs!B15" lockText="1" noThreeD="1"/>
</file>

<file path=xl/ctrlProps/ctrlProp29.xml><?xml version="1.0" encoding="utf-8"?>
<formControlPr xmlns="http://schemas.microsoft.com/office/spreadsheetml/2009/9/main" objectType="CheckBox" fmlaLink="VLOOKUPs!B19" lockText="1" noThreeD="1"/>
</file>

<file path=xl/ctrlProps/ctrlProp3.xml><?xml version="1.0" encoding="utf-8"?>
<formControlPr xmlns="http://schemas.microsoft.com/office/spreadsheetml/2009/9/main" objectType="CheckBox" fmlaLink="VLOOKUPs!F4" lockText="1" noThreeD="1"/>
</file>

<file path=xl/ctrlProps/ctrlProp30.xml><?xml version="1.0" encoding="utf-8"?>
<formControlPr xmlns="http://schemas.microsoft.com/office/spreadsheetml/2009/9/main" objectType="Radio" checked="Checked" firstButton="1" fmlaLink="VLOOKUPs!E15"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VLOOKUPs!F5"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VLOOKUPs!J4" lockText="1" noThreeD="1"/>
</file>

<file path=xl/ctrlProps/ctrlProp49.xml><?xml version="1.0" encoding="utf-8"?>
<formControlPr xmlns="http://schemas.microsoft.com/office/spreadsheetml/2009/9/main" objectType="CheckBox" fmlaLink="VLOOKUPs!J5"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VLOOKUPs!J6"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Radio" checked="Checked" firstButton="1"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CheckBox" fmlaLink="VLOOKUPs!B4"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fmlaLink="VLOOKUPs!B5"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fmlaLink="VLOOKUPs!B6"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Radio" checked="Checked" firstButton="1"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2</xdr:col>
          <xdr:colOff>107950</xdr:colOff>
          <xdr:row>14</xdr:row>
          <xdr:rowOff>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studio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793750</xdr:colOff>
          <xdr:row>17</xdr:row>
          <xdr:rowOff>184150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xdr:row>
          <xdr:rowOff>0</xdr:rowOff>
        </xdr:from>
        <xdr:to>
          <xdr:col>2</xdr:col>
          <xdr:colOff>50800</xdr:colOff>
          <xdr:row>18</xdr:row>
          <xdr:rowOff>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17</xdr:row>
          <xdr:rowOff>12700</xdr:rowOff>
        </xdr:from>
        <xdr:to>
          <xdr:col>2</xdr:col>
          <xdr:colOff>1009650</xdr:colOff>
          <xdr:row>18</xdr:row>
          <xdr:rowOff>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xdr:row>
          <xdr:rowOff>88900</xdr:rowOff>
        </xdr:from>
        <xdr:to>
          <xdr:col>1</xdr:col>
          <xdr:colOff>946150</xdr:colOff>
          <xdr:row>3</xdr:row>
          <xdr:rowOff>171450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xdr:row>
          <xdr:rowOff>88900</xdr:rowOff>
        </xdr:from>
        <xdr:to>
          <xdr:col>2</xdr:col>
          <xdr:colOff>793750</xdr:colOff>
          <xdr:row>4</xdr:row>
          <xdr:rowOff>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annual 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xdr:row>
          <xdr:rowOff>88900</xdr:rowOff>
        </xdr:from>
        <xdr:to>
          <xdr:col>3</xdr:col>
          <xdr:colOff>1123950</xdr:colOff>
          <xdr:row>4</xdr:row>
          <xdr:rowOff>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during the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927100</xdr:colOff>
          <xdr:row>12</xdr:row>
          <xdr:rowOff>114300</xdr:rowOff>
        </xdr:from>
        <xdr:to>
          <xdr:col>2</xdr:col>
          <xdr:colOff>812800</xdr:colOff>
          <xdr:row>14</xdr:row>
          <xdr:rowOff>0</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1 bedroom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13</xdr:row>
          <xdr:rowOff>0</xdr:rowOff>
        </xdr:from>
        <xdr:to>
          <xdr:col>3</xdr:col>
          <xdr:colOff>984250</xdr:colOff>
          <xdr:row>14</xdr:row>
          <xdr:rowOff>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2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1079500</xdr:colOff>
          <xdr:row>13</xdr:row>
          <xdr:rowOff>0</xdr:rowOff>
        </xdr:from>
        <xdr:to>
          <xdr:col>4</xdr:col>
          <xdr:colOff>812800</xdr:colOff>
          <xdr:row>14</xdr:row>
          <xdr:rowOff>0</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3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895350</xdr:colOff>
          <xdr:row>13</xdr:row>
          <xdr:rowOff>0</xdr:rowOff>
        </xdr:from>
        <xdr:to>
          <xdr:col>5</xdr:col>
          <xdr:colOff>781050</xdr:colOff>
          <xdr:row>14</xdr:row>
          <xdr:rowOff>0</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4+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793750</xdr:colOff>
          <xdr:row>17</xdr:row>
          <xdr:rowOff>184150</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19</xdr:row>
          <xdr:rowOff>0</xdr:rowOff>
        </xdr:from>
        <xdr:to>
          <xdr:col>6</xdr:col>
          <xdr:colOff>793750</xdr:colOff>
          <xdr:row>19</xdr:row>
          <xdr:rowOff>184150</xdr:rowOff>
        </xdr:to>
        <xdr:sp macro=""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gas / oil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19</xdr:row>
          <xdr:rowOff>0</xdr:rowOff>
        </xdr:from>
        <xdr:to>
          <xdr:col>8</xdr:col>
          <xdr:colOff>76200</xdr:colOff>
          <xdr:row>20</xdr:row>
          <xdr:rowOff>12700</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793750</xdr:colOff>
          <xdr:row>19</xdr:row>
          <xdr:rowOff>184150</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heat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793750</xdr:colOff>
          <xdr:row>19</xdr:row>
          <xdr:rowOff>184150</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hot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793750</xdr:colOff>
          <xdr:row>19</xdr:row>
          <xdr:rowOff>184150</xdr:rowOff>
        </xdr:to>
        <xdr:sp macro=""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1</xdr:col>
          <xdr:colOff>793750</xdr:colOff>
          <xdr:row>21</xdr:row>
          <xdr:rowOff>184150</xdr:rowOff>
        </xdr:to>
        <xdr:sp macro=""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2</xdr:col>
          <xdr:colOff>793750</xdr:colOff>
          <xdr:row>21</xdr:row>
          <xdr:rowOff>184150</xdr:rowOff>
        </xdr:to>
        <xdr:sp macro=""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3</xdr:col>
          <xdr:colOff>1136650</xdr:colOff>
          <xdr:row>22</xdr:row>
          <xdr:rowOff>0</xdr:rowOff>
        </xdr:to>
        <xdr:sp macro="" textlink="">
          <xdr:nvSpPr>
            <xdr:cNvPr id="14356" name="Check Box 20"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parking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4</xdr:col>
          <xdr:colOff>793750</xdr:colOff>
          <xdr:row>21</xdr:row>
          <xdr:rowOff>184150</xdr:rowOff>
        </xdr:to>
        <xdr:sp macro="" textlink="">
          <xdr:nvSpPr>
            <xdr:cNvPr id="14357" name="Check Box 21"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appliances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1155700</xdr:colOff>
          <xdr:row>21</xdr:row>
          <xdr:rowOff>184150</xdr:rowOff>
        </xdr:to>
        <xdr:sp macro="" textlink="">
          <xdr:nvSpPr>
            <xdr:cNvPr id="14358" name="Check Box 22"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air conditioned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876300</xdr:colOff>
          <xdr:row>13</xdr:row>
          <xdr:rowOff>0</xdr:rowOff>
        </xdr:from>
        <xdr:to>
          <xdr:col>6</xdr:col>
          <xdr:colOff>927100</xdr:colOff>
          <xdr:row>14</xdr:row>
          <xdr:rowOff>0</xdr:rowOff>
        </xdr:to>
        <xdr:sp macro="" textlink="">
          <xdr:nvSpPr>
            <xdr:cNvPr id="14359" name="Check Box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61</xdr:row>
          <xdr:rowOff>184150</xdr:rowOff>
        </xdr:from>
        <xdr:to>
          <xdr:col>5</xdr:col>
          <xdr:colOff>609600</xdr:colOff>
          <xdr:row>62</xdr:row>
          <xdr:rowOff>171450</xdr:rowOff>
        </xdr:to>
        <xdr:sp macro="" textlink="">
          <xdr:nvSpPr>
            <xdr:cNvPr id="14360" name="Check Box 24"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laundry (select # of people)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61</xdr:row>
          <xdr:rowOff>184150</xdr:rowOff>
        </xdr:from>
        <xdr:to>
          <xdr:col>3</xdr:col>
          <xdr:colOff>1174750</xdr:colOff>
          <xdr:row>62</xdr:row>
          <xdr:rowOff>171450</xdr:rowOff>
        </xdr:to>
        <xdr:sp macro="" textlink="">
          <xdr:nvSpPr>
            <xdr:cNvPr id="14361" name="Check Box 25"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61</xdr:row>
          <xdr:rowOff>12700</xdr:rowOff>
        </xdr:from>
        <xdr:to>
          <xdr:col>4</xdr:col>
          <xdr:colOff>88900</xdr:colOff>
          <xdr:row>62</xdr:row>
          <xdr:rowOff>0</xdr:rowOff>
        </xdr:to>
        <xdr:sp macro="" textlink="">
          <xdr:nvSpPr>
            <xdr:cNvPr id="14362" name="Check Box 26" hidden="1">
              <a:extLst>
                <a:ext uri="{63B3BB69-23CF-44E3-9099-C40C66FF867C}">
                  <a14:compatExt spid="_x0000_s1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garbage and recycling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184150</xdr:rowOff>
        </xdr:from>
        <xdr:to>
          <xdr:col>2</xdr:col>
          <xdr:colOff>1123950</xdr:colOff>
          <xdr:row>62</xdr:row>
          <xdr:rowOff>171450</xdr:rowOff>
        </xdr:to>
        <xdr:sp macro="" textlink="">
          <xdr:nvSpPr>
            <xdr:cNvPr id="14363" name="Check Box 27" hidden="1">
              <a:extLst>
                <a:ext uri="{63B3BB69-23CF-44E3-9099-C40C66FF867C}">
                  <a14:compatExt spid="_x0000_s1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sewer and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12700</xdr:rowOff>
        </xdr:from>
        <xdr:to>
          <xdr:col>3</xdr:col>
          <xdr:colOff>12700</xdr:colOff>
          <xdr:row>61</xdr:row>
          <xdr:rowOff>184150</xdr:rowOff>
        </xdr:to>
        <xdr:sp macro="" textlink="">
          <xdr:nvSpPr>
            <xdr:cNvPr id="14364" name="Check Box 28" hidden="1">
              <a:extLst>
                <a:ext uri="{63B3BB69-23CF-44E3-9099-C40C66FF867C}">
                  <a14:compatExt spid="_x0000_s1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61</xdr:row>
          <xdr:rowOff>12700</xdr:rowOff>
        </xdr:from>
        <xdr:to>
          <xdr:col>6</xdr:col>
          <xdr:colOff>781050</xdr:colOff>
          <xdr:row>62</xdr:row>
          <xdr:rowOff>0</xdr:rowOff>
        </xdr:to>
        <xdr:sp macro="" textlink="">
          <xdr:nvSpPr>
            <xdr:cNvPr id="14365" name="Check Box 29" hidden="1">
              <a:extLst>
                <a:ext uri="{63B3BB69-23CF-44E3-9099-C40C66FF867C}">
                  <a14:compatExt spid="_x0000_s1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telephone (if required for entry or security)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584200</xdr:colOff>
          <xdr:row>61</xdr:row>
          <xdr:rowOff>95250</xdr:rowOff>
        </xdr:from>
        <xdr:to>
          <xdr:col>5</xdr:col>
          <xdr:colOff>1066800</xdr:colOff>
          <xdr:row>63</xdr:row>
          <xdr:rowOff>95250</xdr:rowOff>
        </xdr:to>
        <xdr:sp macro="" textlink="">
          <xdr:nvSpPr>
            <xdr:cNvPr id="14369" name="Option Button 33" hidden="1">
              <a:extLst>
                <a:ext uri="{63B3BB69-23CF-44E3-9099-C40C66FF867C}">
                  <a14:compatExt spid="_x0000_s1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965200</xdr:colOff>
          <xdr:row>61</xdr:row>
          <xdr:rowOff>95250</xdr:rowOff>
        </xdr:from>
        <xdr:to>
          <xdr:col>6</xdr:col>
          <xdr:colOff>266700</xdr:colOff>
          <xdr:row>63</xdr:row>
          <xdr:rowOff>95250</xdr:rowOff>
        </xdr:to>
        <xdr:sp macro="" textlink="">
          <xdr:nvSpPr>
            <xdr:cNvPr id="14370" name="Option Button 34" hidden="1">
              <a:extLst>
                <a:ext uri="{63B3BB69-23CF-44E3-9099-C40C66FF867C}">
                  <a14:compatExt spid="_x0000_s1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61</xdr:row>
          <xdr:rowOff>95250</xdr:rowOff>
        </xdr:from>
        <xdr:to>
          <xdr:col>6</xdr:col>
          <xdr:colOff>660400</xdr:colOff>
          <xdr:row>63</xdr:row>
          <xdr:rowOff>95250</xdr:rowOff>
        </xdr:to>
        <xdr:sp macro="" textlink="">
          <xdr:nvSpPr>
            <xdr:cNvPr id="14371" name="Option Button 35" hidden="1">
              <a:extLst>
                <a:ext uri="{63B3BB69-23CF-44E3-9099-C40C66FF867C}">
                  <a14:compatExt spid="_x0000_s1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61</xdr:row>
          <xdr:rowOff>95250</xdr:rowOff>
        </xdr:from>
        <xdr:to>
          <xdr:col>7</xdr:col>
          <xdr:colOff>323850</xdr:colOff>
          <xdr:row>63</xdr:row>
          <xdr:rowOff>95250</xdr:rowOff>
        </xdr:to>
        <xdr:sp macro="" textlink="">
          <xdr:nvSpPr>
            <xdr:cNvPr id="14372" name="Option Button 36" hidden="1">
              <a:extLst>
                <a:ext uri="{63B3BB69-23CF-44E3-9099-C40C66FF867C}">
                  <a14:compatExt spid="_x0000_s14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4+</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1</xdr:col>
          <xdr:colOff>946150</xdr:colOff>
          <xdr:row>14</xdr:row>
          <xdr:rowOff>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studio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793750</xdr:colOff>
          <xdr:row>17</xdr:row>
          <xdr:rowOff>184150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xdr:row>
          <xdr:rowOff>0</xdr:rowOff>
        </xdr:from>
        <xdr:to>
          <xdr:col>2</xdr:col>
          <xdr:colOff>50800</xdr:colOff>
          <xdr:row>18</xdr:row>
          <xdr:rowOff>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17</xdr:row>
          <xdr:rowOff>12700</xdr:rowOff>
        </xdr:from>
        <xdr:to>
          <xdr:col>2</xdr:col>
          <xdr:colOff>1009650</xdr:colOff>
          <xdr:row>18</xdr:row>
          <xdr:rowOff>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xdr:row>
          <xdr:rowOff>88900</xdr:rowOff>
        </xdr:from>
        <xdr:to>
          <xdr:col>1</xdr:col>
          <xdr:colOff>946150</xdr:colOff>
          <xdr:row>3</xdr:row>
          <xdr:rowOff>171450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xdr:row>
          <xdr:rowOff>88900</xdr:rowOff>
        </xdr:from>
        <xdr:to>
          <xdr:col>2</xdr:col>
          <xdr:colOff>793750</xdr:colOff>
          <xdr:row>4</xdr:row>
          <xdr:rowOff>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annual 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xdr:row>
          <xdr:rowOff>88900</xdr:rowOff>
        </xdr:from>
        <xdr:to>
          <xdr:col>3</xdr:col>
          <xdr:colOff>1123950</xdr:colOff>
          <xdr:row>4</xdr:row>
          <xdr:rowOff>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during the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927100</xdr:colOff>
          <xdr:row>12</xdr:row>
          <xdr:rowOff>114300</xdr:rowOff>
        </xdr:from>
        <xdr:to>
          <xdr:col>2</xdr:col>
          <xdr:colOff>812800</xdr:colOff>
          <xdr:row>14</xdr:row>
          <xdr:rowOff>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1 bedroom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13</xdr:row>
          <xdr:rowOff>0</xdr:rowOff>
        </xdr:from>
        <xdr:to>
          <xdr:col>3</xdr:col>
          <xdr:colOff>984250</xdr:colOff>
          <xdr:row>14</xdr:row>
          <xdr:rowOff>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2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1079500</xdr:colOff>
          <xdr:row>13</xdr:row>
          <xdr:rowOff>0</xdr:rowOff>
        </xdr:from>
        <xdr:to>
          <xdr:col>4</xdr:col>
          <xdr:colOff>812800</xdr:colOff>
          <xdr:row>14</xdr:row>
          <xdr:rowOff>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3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895350</xdr:colOff>
          <xdr:row>13</xdr:row>
          <xdr:rowOff>0</xdr:rowOff>
        </xdr:from>
        <xdr:to>
          <xdr:col>5</xdr:col>
          <xdr:colOff>781050</xdr:colOff>
          <xdr:row>14</xdr:row>
          <xdr:rowOff>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4+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793750</xdr:colOff>
          <xdr:row>17</xdr:row>
          <xdr:rowOff>184150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19</xdr:row>
          <xdr:rowOff>0</xdr:rowOff>
        </xdr:from>
        <xdr:to>
          <xdr:col>6</xdr:col>
          <xdr:colOff>793750</xdr:colOff>
          <xdr:row>19</xdr:row>
          <xdr:rowOff>184150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gas / oil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19</xdr:row>
          <xdr:rowOff>0</xdr:rowOff>
        </xdr:from>
        <xdr:to>
          <xdr:col>8</xdr:col>
          <xdr:colOff>76200</xdr:colOff>
          <xdr:row>20</xdr:row>
          <xdr:rowOff>12700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793750</xdr:colOff>
          <xdr:row>19</xdr:row>
          <xdr:rowOff>184150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heat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793750</xdr:colOff>
          <xdr:row>19</xdr:row>
          <xdr:rowOff>184150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hot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793750</xdr:colOff>
          <xdr:row>19</xdr:row>
          <xdr:rowOff>184150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1</xdr:col>
          <xdr:colOff>793750</xdr:colOff>
          <xdr:row>21</xdr:row>
          <xdr:rowOff>184150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2</xdr:col>
          <xdr:colOff>793750</xdr:colOff>
          <xdr:row>21</xdr:row>
          <xdr:rowOff>184150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3</xdr:col>
          <xdr:colOff>1136650</xdr:colOff>
          <xdr:row>22</xdr:row>
          <xdr:rowOff>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parking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4</xdr:col>
          <xdr:colOff>793750</xdr:colOff>
          <xdr:row>21</xdr:row>
          <xdr:rowOff>184150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appliances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1155700</xdr:colOff>
          <xdr:row>21</xdr:row>
          <xdr:rowOff>184150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air conditioned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876300</xdr:colOff>
          <xdr:row>13</xdr:row>
          <xdr:rowOff>0</xdr:rowOff>
        </xdr:from>
        <xdr:to>
          <xdr:col>6</xdr:col>
          <xdr:colOff>762000</xdr:colOff>
          <xdr:row>14</xdr:row>
          <xdr:rowOff>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61</xdr:row>
          <xdr:rowOff>184150</xdr:rowOff>
        </xdr:from>
        <xdr:to>
          <xdr:col>5</xdr:col>
          <xdr:colOff>609600</xdr:colOff>
          <xdr:row>62</xdr:row>
          <xdr:rowOff>171450</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laundry (select # of people)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61</xdr:row>
          <xdr:rowOff>184150</xdr:rowOff>
        </xdr:from>
        <xdr:to>
          <xdr:col>3</xdr:col>
          <xdr:colOff>1174750</xdr:colOff>
          <xdr:row>62</xdr:row>
          <xdr:rowOff>171450</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61</xdr:row>
          <xdr:rowOff>12700</xdr:rowOff>
        </xdr:from>
        <xdr:to>
          <xdr:col>4</xdr:col>
          <xdr:colOff>88900</xdr:colOff>
          <xdr:row>62</xdr:row>
          <xdr:rowOff>0</xdr:rowOff>
        </xdr:to>
        <xdr:sp macro="" textlink="">
          <xdr:nvSpPr>
            <xdr:cNvPr id="6209" name="Check Box 65"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garbage and recycling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184150</xdr:rowOff>
        </xdr:from>
        <xdr:to>
          <xdr:col>2</xdr:col>
          <xdr:colOff>1123950</xdr:colOff>
          <xdr:row>62</xdr:row>
          <xdr:rowOff>171450</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sewer and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12700</xdr:rowOff>
        </xdr:from>
        <xdr:to>
          <xdr:col>3</xdr:col>
          <xdr:colOff>12700</xdr:colOff>
          <xdr:row>61</xdr:row>
          <xdr:rowOff>184150</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61</xdr:row>
          <xdr:rowOff>12700</xdr:rowOff>
        </xdr:from>
        <xdr:to>
          <xdr:col>6</xdr:col>
          <xdr:colOff>622300</xdr:colOff>
          <xdr:row>62</xdr:row>
          <xdr:rowOff>0</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telephone (if required for entry or security)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584200</xdr:colOff>
          <xdr:row>61</xdr:row>
          <xdr:rowOff>95250</xdr:rowOff>
        </xdr:from>
        <xdr:to>
          <xdr:col>5</xdr:col>
          <xdr:colOff>1066800</xdr:colOff>
          <xdr:row>63</xdr:row>
          <xdr:rowOff>95250</xdr:rowOff>
        </xdr:to>
        <xdr:sp macro="" textlink="">
          <xdr:nvSpPr>
            <xdr:cNvPr id="6213" name="Option Button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965200</xdr:colOff>
          <xdr:row>61</xdr:row>
          <xdr:rowOff>95250</xdr:rowOff>
        </xdr:from>
        <xdr:to>
          <xdr:col>6</xdr:col>
          <xdr:colOff>107950</xdr:colOff>
          <xdr:row>63</xdr:row>
          <xdr:rowOff>95250</xdr:rowOff>
        </xdr:to>
        <xdr:sp macro="" textlink="">
          <xdr:nvSpPr>
            <xdr:cNvPr id="6214" name="Option Button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61</xdr:row>
          <xdr:rowOff>95250</xdr:rowOff>
        </xdr:from>
        <xdr:to>
          <xdr:col>6</xdr:col>
          <xdr:colOff>660400</xdr:colOff>
          <xdr:row>63</xdr:row>
          <xdr:rowOff>95250</xdr:rowOff>
        </xdr:to>
        <xdr:sp macro="" textlink="">
          <xdr:nvSpPr>
            <xdr:cNvPr id="6215" name="Option Button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61</xdr:row>
          <xdr:rowOff>95250</xdr:rowOff>
        </xdr:from>
        <xdr:to>
          <xdr:col>7</xdr:col>
          <xdr:colOff>374650</xdr:colOff>
          <xdr:row>63</xdr:row>
          <xdr:rowOff>95250</xdr:rowOff>
        </xdr:to>
        <xdr:sp macro="" textlink="">
          <xdr:nvSpPr>
            <xdr:cNvPr id="6216" name="Option Button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4+</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2</xdr:col>
          <xdr:colOff>107950</xdr:colOff>
          <xdr:row>14</xdr:row>
          <xdr:rowOff>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studio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793750</xdr:colOff>
          <xdr:row>17</xdr:row>
          <xdr:rowOff>184150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xdr:row>
          <xdr:rowOff>0</xdr:rowOff>
        </xdr:from>
        <xdr:to>
          <xdr:col>2</xdr:col>
          <xdr:colOff>50800</xdr:colOff>
          <xdr:row>18</xdr:row>
          <xdr:rowOff>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17</xdr:row>
          <xdr:rowOff>12700</xdr:rowOff>
        </xdr:from>
        <xdr:to>
          <xdr:col>2</xdr:col>
          <xdr:colOff>1009650</xdr:colOff>
          <xdr:row>18</xdr:row>
          <xdr:rowOff>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xdr:row>
          <xdr:rowOff>88900</xdr:rowOff>
        </xdr:from>
        <xdr:to>
          <xdr:col>1</xdr:col>
          <xdr:colOff>946150</xdr:colOff>
          <xdr:row>3</xdr:row>
          <xdr:rowOff>171450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xdr:row>
          <xdr:rowOff>88900</xdr:rowOff>
        </xdr:from>
        <xdr:to>
          <xdr:col>2</xdr:col>
          <xdr:colOff>793750</xdr:colOff>
          <xdr:row>4</xdr:row>
          <xdr:rowOff>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annual 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xdr:row>
          <xdr:rowOff>88900</xdr:rowOff>
        </xdr:from>
        <xdr:to>
          <xdr:col>3</xdr:col>
          <xdr:colOff>1123950</xdr:colOff>
          <xdr:row>4</xdr:row>
          <xdr:rowOff>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during the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927100</xdr:colOff>
          <xdr:row>12</xdr:row>
          <xdr:rowOff>114300</xdr:rowOff>
        </xdr:from>
        <xdr:to>
          <xdr:col>2</xdr:col>
          <xdr:colOff>812800</xdr:colOff>
          <xdr:row>14</xdr:row>
          <xdr:rowOff>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1 bedroom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13</xdr:row>
          <xdr:rowOff>0</xdr:rowOff>
        </xdr:from>
        <xdr:to>
          <xdr:col>3</xdr:col>
          <xdr:colOff>984250</xdr:colOff>
          <xdr:row>14</xdr:row>
          <xdr:rowOff>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2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1079500</xdr:colOff>
          <xdr:row>13</xdr:row>
          <xdr:rowOff>0</xdr:rowOff>
        </xdr:from>
        <xdr:to>
          <xdr:col>4</xdr:col>
          <xdr:colOff>812800</xdr:colOff>
          <xdr:row>14</xdr:row>
          <xdr:rowOff>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3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895350</xdr:colOff>
          <xdr:row>13</xdr:row>
          <xdr:rowOff>0</xdr:rowOff>
        </xdr:from>
        <xdr:to>
          <xdr:col>5</xdr:col>
          <xdr:colOff>781050</xdr:colOff>
          <xdr:row>14</xdr:row>
          <xdr:rowOff>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4+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793750</xdr:colOff>
          <xdr:row>17</xdr:row>
          <xdr:rowOff>184150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19</xdr:row>
          <xdr:rowOff>0</xdr:rowOff>
        </xdr:from>
        <xdr:to>
          <xdr:col>6</xdr:col>
          <xdr:colOff>793750</xdr:colOff>
          <xdr:row>19</xdr:row>
          <xdr:rowOff>184150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gas / oil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19</xdr:row>
          <xdr:rowOff>0</xdr:rowOff>
        </xdr:from>
        <xdr:to>
          <xdr:col>8</xdr:col>
          <xdr:colOff>76200</xdr:colOff>
          <xdr:row>20</xdr:row>
          <xdr:rowOff>12700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793750</xdr:colOff>
          <xdr:row>19</xdr:row>
          <xdr:rowOff>184150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heat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793750</xdr:colOff>
          <xdr:row>19</xdr:row>
          <xdr:rowOff>184150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hot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793750</xdr:colOff>
          <xdr:row>19</xdr:row>
          <xdr:rowOff>184150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1</xdr:col>
          <xdr:colOff>793750</xdr:colOff>
          <xdr:row>21</xdr:row>
          <xdr:rowOff>184150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2</xdr:col>
          <xdr:colOff>793750</xdr:colOff>
          <xdr:row>21</xdr:row>
          <xdr:rowOff>184150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3</xdr:col>
          <xdr:colOff>1136650</xdr:colOff>
          <xdr:row>22</xdr:row>
          <xdr:rowOff>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parking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4</xdr:col>
          <xdr:colOff>793750</xdr:colOff>
          <xdr:row>21</xdr:row>
          <xdr:rowOff>184150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appliances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1155700</xdr:colOff>
          <xdr:row>21</xdr:row>
          <xdr:rowOff>184150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air conditioned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876300</xdr:colOff>
          <xdr:row>13</xdr:row>
          <xdr:rowOff>0</xdr:rowOff>
        </xdr:from>
        <xdr:to>
          <xdr:col>6</xdr:col>
          <xdr:colOff>762000</xdr:colOff>
          <xdr:row>14</xdr:row>
          <xdr:rowOff>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61</xdr:row>
          <xdr:rowOff>184150</xdr:rowOff>
        </xdr:from>
        <xdr:to>
          <xdr:col>5</xdr:col>
          <xdr:colOff>609600</xdr:colOff>
          <xdr:row>62</xdr:row>
          <xdr:rowOff>171450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laundry (select # of people)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61</xdr:row>
          <xdr:rowOff>184150</xdr:rowOff>
        </xdr:from>
        <xdr:to>
          <xdr:col>3</xdr:col>
          <xdr:colOff>1174750</xdr:colOff>
          <xdr:row>62</xdr:row>
          <xdr:rowOff>171450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61</xdr:row>
          <xdr:rowOff>12700</xdr:rowOff>
        </xdr:from>
        <xdr:to>
          <xdr:col>4</xdr:col>
          <xdr:colOff>88900</xdr:colOff>
          <xdr:row>62</xdr:row>
          <xdr:rowOff>0</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garbage and recycling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184150</xdr:rowOff>
        </xdr:from>
        <xdr:to>
          <xdr:col>2</xdr:col>
          <xdr:colOff>1123950</xdr:colOff>
          <xdr:row>62</xdr:row>
          <xdr:rowOff>171450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sewer and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12700</xdr:rowOff>
        </xdr:from>
        <xdr:to>
          <xdr:col>3</xdr:col>
          <xdr:colOff>12700</xdr:colOff>
          <xdr:row>61</xdr:row>
          <xdr:rowOff>184150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61</xdr:row>
          <xdr:rowOff>12700</xdr:rowOff>
        </xdr:from>
        <xdr:to>
          <xdr:col>6</xdr:col>
          <xdr:colOff>622300</xdr:colOff>
          <xdr:row>62</xdr:row>
          <xdr:rowOff>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telephone (if required for entry or security)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584200</xdr:colOff>
          <xdr:row>61</xdr:row>
          <xdr:rowOff>95250</xdr:rowOff>
        </xdr:from>
        <xdr:to>
          <xdr:col>5</xdr:col>
          <xdr:colOff>1066800</xdr:colOff>
          <xdr:row>63</xdr:row>
          <xdr:rowOff>95250</xdr:rowOff>
        </xdr:to>
        <xdr:sp macro="" textlink="">
          <xdr:nvSpPr>
            <xdr:cNvPr id="7214" name="Option Button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965200</xdr:colOff>
          <xdr:row>61</xdr:row>
          <xdr:rowOff>95250</xdr:rowOff>
        </xdr:from>
        <xdr:to>
          <xdr:col>6</xdr:col>
          <xdr:colOff>107950</xdr:colOff>
          <xdr:row>63</xdr:row>
          <xdr:rowOff>95250</xdr:rowOff>
        </xdr:to>
        <xdr:sp macro="" textlink="">
          <xdr:nvSpPr>
            <xdr:cNvPr id="7215" name="Option Button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61</xdr:row>
          <xdr:rowOff>95250</xdr:rowOff>
        </xdr:from>
        <xdr:to>
          <xdr:col>6</xdr:col>
          <xdr:colOff>660400</xdr:colOff>
          <xdr:row>63</xdr:row>
          <xdr:rowOff>95250</xdr:rowOff>
        </xdr:to>
        <xdr:sp macro="" textlink="">
          <xdr:nvSpPr>
            <xdr:cNvPr id="7216" name="Option Button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61</xdr:row>
          <xdr:rowOff>95250</xdr:rowOff>
        </xdr:from>
        <xdr:to>
          <xdr:col>7</xdr:col>
          <xdr:colOff>374650</xdr:colOff>
          <xdr:row>63</xdr:row>
          <xdr:rowOff>95250</xdr:rowOff>
        </xdr:to>
        <xdr:sp macro="" textlink="">
          <xdr:nvSpPr>
            <xdr:cNvPr id="7217" name="Option Button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4+</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1</xdr:col>
          <xdr:colOff>869950</xdr:colOff>
          <xdr:row>13</xdr:row>
          <xdr:rowOff>184150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studio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793750</xdr:colOff>
          <xdr:row>17</xdr:row>
          <xdr:rowOff>184150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xdr:row>
          <xdr:rowOff>0</xdr:rowOff>
        </xdr:from>
        <xdr:to>
          <xdr:col>2</xdr:col>
          <xdr:colOff>50800</xdr:colOff>
          <xdr:row>18</xdr:row>
          <xdr:rowOff>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17</xdr:row>
          <xdr:rowOff>12700</xdr:rowOff>
        </xdr:from>
        <xdr:to>
          <xdr:col>2</xdr:col>
          <xdr:colOff>1009650</xdr:colOff>
          <xdr:row>18</xdr:row>
          <xdr:rowOff>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xdr:row>
          <xdr:rowOff>88900</xdr:rowOff>
        </xdr:from>
        <xdr:to>
          <xdr:col>1</xdr:col>
          <xdr:colOff>946150</xdr:colOff>
          <xdr:row>3</xdr:row>
          <xdr:rowOff>171450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xdr:row>
          <xdr:rowOff>88900</xdr:rowOff>
        </xdr:from>
        <xdr:to>
          <xdr:col>2</xdr:col>
          <xdr:colOff>793750</xdr:colOff>
          <xdr:row>4</xdr:row>
          <xdr:rowOff>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annual 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xdr:row>
          <xdr:rowOff>88900</xdr:rowOff>
        </xdr:from>
        <xdr:to>
          <xdr:col>3</xdr:col>
          <xdr:colOff>1123950</xdr:colOff>
          <xdr:row>4</xdr:row>
          <xdr:rowOff>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during the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927100</xdr:colOff>
          <xdr:row>12</xdr:row>
          <xdr:rowOff>114300</xdr:rowOff>
        </xdr:from>
        <xdr:to>
          <xdr:col>2</xdr:col>
          <xdr:colOff>812800</xdr:colOff>
          <xdr:row>14</xdr:row>
          <xdr:rowOff>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1 bedroom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13</xdr:row>
          <xdr:rowOff>0</xdr:rowOff>
        </xdr:from>
        <xdr:to>
          <xdr:col>3</xdr:col>
          <xdr:colOff>984250</xdr:colOff>
          <xdr:row>14</xdr:row>
          <xdr:rowOff>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2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1079500</xdr:colOff>
          <xdr:row>13</xdr:row>
          <xdr:rowOff>0</xdr:rowOff>
        </xdr:from>
        <xdr:to>
          <xdr:col>4</xdr:col>
          <xdr:colOff>812800</xdr:colOff>
          <xdr:row>14</xdr:row>
          <xdr:rowOff>0</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3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895350</xdr:colOff>
          <xdr:row>13</xdr:row>
          <xdr:rowOff>0</xdr:rowOff>
        </xdr:from>
        <xdr:to>
          <xdr:col>5</xdr:col>
          <xdr:colOff>781050</xdr:colOff>
          <xdr:row>14</xdr:row>
          <xdr:rowOff>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4+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793750</xdr:colOff>
          <xdr:row>17</xdr:row>
          <xdr:rowOff>184150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19</xdr:row>
          <xdr:rowOff>0</xdr:rowOff>
        </xdr:from>
        <xdr:to>
          <xdr:col>6</xdr:col>
          <xdr:colOff>793750</xdr:colOff>
          <xdr:row>19</xdr:row>
          <xdr:rowOff>184150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gas / oil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19</xdr:row>
          <xdr:rowOff>0</xdr:rowOff>
        </xdr:from>
        <xdr:to>
          <xdr:col>8</xdr:col>
          <xdr:colOff>76200</xdr:colOff>
          <xdr:row>20</xdr:row>
          <xdr:rowOff>12700</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793750</xdr:colOff>
          <xdr:row>19</xdr:row>
          <xdr:rowOff>184150</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heat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793750</xdr:colOff>
          <xdr:row>19</xdr:row>
          <xdr:rowOff>184150</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hot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793750</xdr:colOff>
          <xdr:row>19</xdr:row>
          <xdr:rowOff>184150</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1</xdr:col>
          <xdr:colOff>793750</xdr:colOff>
          <xdr:row>21</xdr:row>
          <xdr:rowOff>184150</xdr:rowOff>
        </xdr:to>
        <xdr:sp macro="" textlink="">
          <xdr:nvSpPr>
            <xdr:cNvPr id="13330" name="Check Box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2</xdr:col>
          <xdr:colOff>793750</xdr:colOff>
          <xdr:row>21</xdr:row>
          <xdr:rowOff>184150</xdr:rowOff>
        </xdr:to>
        <xdr:sp macro="" textlink="">
          <xdr:nvSpPr>
            <xdr:cNvPr id="13331" name="Check Box 19" hidden="1">
              <a:extLst>
                <a:ext uri="{63B3BB69-23CF-44E3-9099-C40C66FF867C}">
                  <a14:compatExt spid="_x0000_s1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3</xdr:col>
          <xdr:colOff>1136650</xdr:colOff>
          <xdr:row>22</xdr:row>
          <xdr:rowOff>0</xdr:rowOff>
        </xdr:to>
        <xdr:sp macro="" textlink="">
          <xdr:nvSpPr>
            <xdr:cNvPr id="13332" name="Check Box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parking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4</xdr:col>
          <xdr:colOff>793750</xdr:colOff>
          <xdr:row>21</xdr:row>
          <xdr:rowOff>184150</xdr:rowOff>
        </xdr:to>
        <xdr:sp macro="" textlink="">
          <xdr:nvSpPr>
            <xdr:cNvPr id="13333" name="Check Box 21" hidden="1">
              <a:extLst>
                <a:ext uri="{63B3BB69-23CF-44E3-9099-C40C66FF867C}">
                  <a14:compatExt spid="_x0000_s1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appliances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1155700</xdr:colOff>
          <xdr:row>21</xdr:row>
          <xdr:rowOff>184150</xdr:rowOff>
        </xdr:to>
        <xdr:sp macro="" textlink="">
          <xdr:nvSpPr>
            <xdr:cNvPr id="13334" name="Check Box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air conditioned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876300</xdr:colOff>
          <xdr:row>13</xdr:row>
          <xdr:rowOff>0</xdr:rowOff>
        </xdr:from>
        <xdr:to>
          <xdr:col>6</xdr:col>
          <xdr:colOff>762000</xdr:colOff>
          <xdr:row>14</xdr:row>
          <xdr:rowOff>0</xdr:rowOff>
        </xdr:to>
        <xdr:sp macro="" textlink="">
          <xdr:nvSpPr>
            <xdr:cNvPr id="13335" name="Check Box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61</xdr:row>
          <xdr:rowOff>184150</xdr:rowOff>
        </xdr:from>
        <xdr:to>
          <xdr:col>5</xdr:col>
          <xdr:colOff>609600</xdr:colOff>
          <xdr:row>62</xdr:row>
          <xdr:rowOff>171450</xdr:rowOff>
        </xdr:to>
        <xdr:sp macro="" textlink="">
          <xdr:nvSpPr>
            <xdr:cNvPr id="13344" name="Check Box 32" hidden="1">
              <a:extLst>
                <a:ext uri="{63B3BB69-23CF-44E3-9099-C40C66FF867C}">
                  <a14:compatExt spid="_x0000_s13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laundry (select # of people)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61</xdr:row>
          <xdr:rowOff>184150</xdr:rowOff>
        </xdr:from>
        <xdr:to>
          <xdr:col>3</xdr:col>
          <xdr:colOff>1174750</xdr:colOff>
          <xdr:row>62</xdr:row>
          <xdr:rowOff>171450</xdr:rowOff>
        </xdr:to>
        <xdr:sp macro="" textlink="">
          <xdr:nvSpPr>
            <xdr:cNvPr id="13345" name="Check Box 33" hidden="1">
              <a:extLst>
                <a:ext uri="{63B3BB69-23CF-44E3-9099-C40C66FF867C}">
                  <a14:compatExt spid="_x0000_s13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61</xdr:row>
          <xdr:rowOff>12700</xdr:rowOff>
        </xdr:from>
        <xdr:to>
          <xdr:col>4</xdr:col>
          <xdr:colOff>88900</xdr:colOff>
          <xdr:row>62</xdr:row>
          <xdr:rowOff>0</xdr:rowOff>
        </xdr:to>
        <xdr:sp macro="" textlink="">
          <xdr:nvSpPr>
            <xdr:cNvPr id="13346" name="Check Box 34" hidden="1">
              <a:extLst>
                <a:ext uri="{63B3BB69-23CF-44E3-9099-C40C66FF867C}">
                  <a14:compatExt spid="_x0000_s13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garbage and recycling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184150</xdr:rowOff>
        </xdr:from>
        <xdr:to>
          <xdr:col>2</xdr:col>
          <xdr:colOff>1123950</xdr:colOff>
          <xdr:row>62</xdr:row>
          <xdr:rowOff>171450</xdr:rowOff>
        </xdr:to>
        <xdr:sp macro="" textlink="">
          <xdr:nvSpPr>
            <xdr:cNvPr id="13347" name="Check Box 35" hidden="1">
              <a:extLst>
                <a:ext uri="{63B3BB69-23CF-44E3-9099-C40C66FF867C}">
                  <a14:compatExt spid="_x0000_s13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sewer and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12700</xdr:rowOff>
        </xdr:from>
        <xdr:to>
          <xdr:col>3</xdr:col>
          <xdr:colOff>12700</xdr:colOff>
          <xdr:row>61</xdr:row>
          <xdr:rowOff>184150</xdr:rowOff>
        </xdr:to>
        <xdr:sp macro="" textlink="">
          <xdr:nvSpPr>
            <xdr:cNvPr id="13348" name="Check Box 36" hidden="1">
              <a:extLst>
                <a:ext uri="{63B3BB69-23CF-44E3-9099-C40C66FF867C}">
                  <a14:compatExt spid="_x0000_s13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61</xdr:row>
          <xdr:rowOff>12700</xdr:rowOff>
        </xdr:from>
        <xdr:to>
          <xdr:col>6</xdr:col>
          <xdr:colOff>622300</xdr:colOff>
          <xdr:row>62</xdr:row>
          <xdr:rowOff>0</xdr:rowOff>
        </xdr:to>
        <xdr:sp macro="" textlink="">
          <xdr:nvSpPr>
            <xdr:cNvPr id="13349" name="Check Box 37" hidden="1">
              <a:extLst>
                <a:ext uri="{63B3BB69-23CF-44E3-9099-C40C66FF867C}">
                  <a14:compatExt spid="_x0000_s13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telephone (if required for entry or security)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584200</xdr:colOff>
          <xdr:row>61</xdr:row>
          <xdr:rowOff>95250</xdr:rowOff>
        </xdr:from>
        <xdr:to>
          <xdr:col>5</xdr:col>
          <xdr:colOff>1066800</xdr:colOff>
          <xdr:row>63</xdr:row>
          <xdr:rowOff>95250</xdr:rowOff>
        </xdr:to>
        <xdr:sp macro="" textlink="">
          <xdr:nvSpPr>
            <xdr:cNvPr id="13350" name="Option Button 38" hidden="1">
              <a:extLst>
                <a:ext uri="{63B3BB69-23CF-44E3-9099-C40C66FF867C}">
                  <a14:compatExt spid="_x0000_s13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965200</xdr:colOff>
          <xdr:row>61</xdr:row>
          <xdr:rowOff>95250</xdr:rowOff>
        </xdr:from>
        <xdr:to>
          <xdr:col>6</xdr:col>
          <xdr:colOff>107950</xdr:colOff>
          <xdr:row>63</xdr:row>
          <xdr:rowOff>95250</xdr:rowOff>
        </xdr:to>
        <xdr:sp macro="" textlink="">
          <xdr:nvSpPr>
            <xdr:cNvPr id="13351" name="Option Button 39" hidden="1">
              <a:extLst>
                <a:ext uri="{63B3BB69-23CF-44E3-9099-C40C66FF867C}">
                  <a14:compatExt spid="_x0000_s13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61</xdr:row>
          <xdr:rowOff>95250</xdr:rowOff>
        </xdr:from>
        <xdr:to>
          <xdr:col>6</xdr:col>
          <xdr:colOff>660400</xdr:colOff>
          <xdr:row>63</xdr:row>
          <xdr:rowOff>95250</xdr:rowOff>
        </xdr:to>
        <xdr:sp macro="" textlink="">
          <xdr:nvSpPr>
            <xdr:cNvPr id="13352" name="Option Button 40" hidden="1">
              <a:extLst>
                <a:ext uri="{63B3BB69-23CF-44E3-9099-C40C66FF867C}">
                  <a14:compatExt spid="_x0000_s13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61</xdr:row>
          <xdr:rowOff>95250</xdr:rowOff>
        </xdr:from>
        <xdr:to>
          <xdr:col>7</xdr:col>
          <xdr:colOff>374650</xdr:colOff>
          <xdr:row>63</xdr:row>
          <xdr:rowOff>95250</xdr:rowOff>
        </xdr:to>
        <xdr:sp macro="" textlink="">
          <xdr:nvSpPr>
            <xdr:cNvPr id="13353" name="Option Button 41" hidden="1">
              <a:extLst>
                <a:ext uri="{63B3BB69-23CF-44E3-9099-C40C66FF867C}">
                  <a14:compatExt spid="_x0000_s13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4+</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2</xdr:col>
          <xdr:colOff>107950</xdr:colOff>
          <xdr:row>14</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studio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793750</xdr:colOff>
          <xdr:row>17</xdr:row>
          <xdr:rowOff>184150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xdr:row>
          <xdr:rowOff>0</xdr:rowOff>
        </xdr:from>
        <xdr:to>
          <xdr:col>2</xdr:col>
          <xdr:colOff>50800</xdr:colOff>
          <xdr:row>18</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17</xdr:row>
          <xdr:rowOff>12700</xdr:rowOff>
        </xdr:from>
        <xdr:to>
          <xdr:col>2</xdr:col>
          <xdr:colOff>1009650</xdr:colOff>
          <xdr:row>18</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xdr:row>
          <xdr:rowOff>88900</xdr:rowOff>
        </xdr:from>
        <xdr:to>
          <xdr:col>1</xdr:col>
          <xdr:colOff>946150</xdr:colOff>
          <xdr:row>3</xdr:row>
          <xdr:rowOff>171450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xdr:row>
          <xdr:rowOff>88900</xdr:rowOff>
        </xdr:from>
        <xdr:to>
          <xdr:col>2</xdr:col>
          <xdr:colOff>793750</xdr:colOff>
          <xdr:row>4</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annual 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xdr:row>
          <xdr:rowOff>88900</xdr:rowOff>
        </xdr:from>
        <xdr:to>
          <xdr:col>3</xdr:col>
          <xdr:colOff>1123950</xdr:colOff>
          <xdr:row>4</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during the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927100</xdr:colOff>
          <xdr:row>12</xdr:row>
          <xdr:rowOff>114300</xdr:rowOff>
        </xdr:from>
        <xdr:to>
          <xdr:col>2</xdr:col>
          <xdr:colOff>812800</xdr:colOff>
          <xdr:row>14</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1 bedroom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13</xdr:row>
          <xdr:rowOff>0</xdr:rowOff>
        </xdr:from>
        <xdr:to>
          <xdr:col>3</xdr:col>
          <xdr:colOff>984250</xdr:colOff>
          <xdr:row>14</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2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1079500</xdr:colOff>
          <xdr:row>13</xdr:row>
          <xdr:rowOff>0</xdr:rowOff>
        </xdr:from>
        <xdr:to>
          <xdr:col>4</xdr:col>
          <xdr:colOff>812800</xdr:colOff>
          <xdr:row>14</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3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895350</xdr:colOff>
          <xdr:row>13</xdr:row>
          <xdr:rowOff>0</xdr:rowOff>
        </xdr:from>
        <xdr:to>
          <xdr:col>5</xdr:col>
          <xdr:colOff>781050</xdr:colOff>
          <xdr:row>14</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4+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793750</xdr:colOff>
          <xdr:row>17</xdr:row>
          <xdr:rowOff>184150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19</xdr:row>
          <xdr:rowOff>0</xdr:rowOff>
        </xdr:from>
        <xdr:to>
          <xdr:col>6</xdr:col>
          <xdr:colOff>793750</xdr:colOff>
          <xdr:row>19</xdr:row>
          <xdr:rowOff>184150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gas / oil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19</xdr:row>
          <xdr:rowOff>0</xdr:rowOff>
        </xdr:from>
        <xdr:to>
          <xdr:col>8</xdr:col>
          <xdr:colOff>76200</xdr:colOff>
          <xdr:row>20</xdr:row>
          <xdr:rowOff>12700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793750</xdr:colOff>
          <xdr:row>19</xdr:row>
          <xdr:rowOff>184150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heat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793750</xdr:colOff>
          <xdr:row>19</xdr:row>
          <xdr:rowOff>184150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hot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793750</xdr:colOff>
          <xdr:row>19</xdr:row>
          <xdr:rowOff>184150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1</xdr:col>
          <xdr:colOff>793750</xdr:colOff>
          <xdr:row>21</xdr:row>
          <xdr:rowOff>184150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2</xdr:col>
          <xdr:colOff>793750</xdr:colOff>
          <xdr:row>21</xdr:row>
          <xdr:rowOff>184150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3</xdr:col>
          <xdr:colOff>1136650</xdr:colOff>
          <xdr:row>22</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parking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4</xdr:col>
          <xdr:colOff>793750</xdr:colOff>
          <xdr:row>21</xdr:row>
          <xdr:rowOff>184150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appliances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1155700</xdr:colOff>
          <xdr:row>21</xdr:row>
          <xdr:rowOff>184150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air conditioned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876300</xdr:colOff>
          <xdr:row>13</xdr:row>
          <xdr:rowOff>0</xdr:rowOff>
        </xdr:from>
        <xdr:to>
          <xdr:col>6</xdr:col>
          <xdr:colOff>762000</xdr:colOff>
          <xdr:row>14</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61</xdr:row>
          <xdr:rowOff>184150</xdr:rowOff>
        </xdr:from>
        <xdr:to>
          <xdr:col>5</xdr:col>
          <xdr:colOff>609600</xdr:colOff>
          <xdr:row>62</xdr:row>
          <xdr:rowOff>171450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laundry (select # of people)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61</xdr:row>
          <xdr:rowOff>184150</xdr:rowOff>
        </xdr:from>
        <xdr:to>
          <xdr:col>3</xdr:col>
          <xdr:colOff>1174750</xdr:colOff>
          <xdr:row>62</xdr:row>
          <xdr:rowOff>171450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61</xdr:row>
          <xdr:rowOff>12700</xdr:rowOff>
        </xdr:from>
        <xdr:to>
          <xdr:col>4</xdr:col>
          <xdr:colOff>88900</xdr:colOff>
          <xdr:row>62</xdr:row>
          <xdr:rowOff>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garbage and recycling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184150</xdr:rowOff>
        </xdr:from>
        <xdr:to>
          <xdr:col>2</xdr:col>
          <xdr:colOff>1123950</xdr:colOff>
          <xdr:row>62</xdr:row>
          <xdr:rowOff>171450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sewer and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12700</xdr:rowOff>
        </xdr:from>
        <xdr:to>
          <xdr:col>3</xdr:col>
          <xdr:colOff>12700</xdr:colOff>
          <xdr:row>61</xdr:row>
          <xdr:rowOff>184150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61</xdr:row>
          <xdr:rowOff>12700</xdr:rowOff>
        </xdr:from>
        <xdr:to>
          <xdr:col>6</xdr:col>
          <xdr:colOff>622300</xdr:colOff>
          <xdr:row>62</xdr:row>
          <xdr:rowOff>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telephone (if required for entry or security)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584200</xdr:colOff>
          <xdr:row>61</xdr:row>
          <xdr:rowOff>95250</xdr:rowOff>
        </xdr:from>
        <xdr:to>
          <xdr:col>5</xdr:col>
          <xdr:colOff>1066800</xdr:colOff>
          <xdr:row>63</xdr:row>
          <xdr:rowOff>95250</xdr:rowOff>
        </xdr:to>
        <xdr:sp macro="" textlink="">
          <xdr:nvSpPr>
            <xdr:cNvPr id="1099" name="Option Button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965200</xdr:colOff>
          <xdr:row>61</xdr:row>
          <xdr:rowOff>95250</xdr:rowOff>
        </xdr:from>
        <xdr:to>
          <xdr:col>6</xdr:col>
          <xdr:colOff>107950</xdr:colOff>
          <xdr:row>63</xdr:row>
          <xdr:rowOff>95250</xdr:rowOff>
        </xdr:to>
        <xdr:sp macro="" textlink="">
          <xdr:nvSpPr>
            <xdr:cNvPr id="1100" name="Option Button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61</xdr:row>
          <xdr:rowOff>95250</xdr:rowOff>
        </xdr:from>
        <xdr:to>
          <xdr:col>6</xdr:col>
          <xdr:colOff>660400</xdr:colOff>
          <xdr:row>63</xdr:row>
          <xdr:rowOff>95250</xdr:rowOff>
        </xdr:to>
        <xdr:sp macro="" textlink="">
          <xdr:nvSpPr>
            <xdr:cNvPr id="1101" name="Option Button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61</xdr:row>
          <xdr:rowOff>95250</xdr:rowOff>
        </xdr:from>
        <xdr:to>
          <xdr:col>7</xdr:col>
          <xdr:colOff>374650</xdr:colOff>
          <xdr:row>63</xdr:row>
          <xdr:rowOff>95250</xdr:rowOff>
        </xdr:to>
        <xdr:sp macro="" textlink="">
          <xdr:nvSpPr>
            <xdr:cNvPr id="1102" name="Option Button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4+</a:t>
              </a:r>
            </a:p>
          </xdr:txBody>
        </xdr:sp>
        <xdr:clientData/>
      </xdr:twoCellAnchor>
    </mc:Choice>
    <mc:Fallback/>
  </mc:AlternateContent>
</xdr:wsDr>
</file>

<file path=xl/tables/table1.xml><?xml version="1.0" encoding="utf-8"?>
<table xmlns="http://schemas.openxmlformats.org/spreadsheetml/2006/main" id="1" name="ProvVlook" displayName="ProvVlook" ref="A3:A10" totalsRowShown="0">
  <autoFilter ref="A3:A10"/>
  <tableColumns count="1">
    <tableColumn id="1" name="Province"/>
  </tableColumns>
  <tableStyleInfo name="TableStyleLight18" showFirstColumn="0" showLastColumn="0" showRowStripes="1" showColumnStripes="0"/>
</table>
</file>

<file path=xl/tables/table2.xml><?xml version="1.0" encoding="utf-8"?>
<table xmlns="http://schemas.openxmlformats.org/spreadsheetml/2006/main" id="2" name="BedVlook" displayName="BedVlook" ref="B3:C9" totalsRowShown="0">
  <autoFilter ref="B3:C9"/>
  <tableColumns count="2">
    <tableColumn id="3" name="Vlookbed"/>
    <tableColumn id="1" name="Bedroom"/>
  </tableColumns>
  <tableStyleInfo name="TableStyleLight18" showFirstColumn="0" showLastColumn="0" showRowStripes="1" showColumnStripes="0"/>
</table>
</file>

<file path=xl/tables/table3.xml><?xml version="1.0" encoding="utf-8"?>
<table xmlns="http://schemas.openxmlformats.org/spreadsheetml/2006/main" id="3" name="ENVlook" displayName="ENVlook" ref="D3:E6" totalsRowShown="0">
  <autoFilter ref="D3:E6"/>
  <tableColumns count="2">
    <tableColumn id="1" name="VlookEN"/>
    <tableColumn id="2" name="Energy"/>
  </tableColumns>
  <tableStyleInfo name="TableStyleLight18" showFirstColumn="0" showLastColumn="0" showRowStripes="1" showColumnStripes="0"/>
</table>
</file>

<file path=xl/tables/table4.xml><?xml version="1.0" encoding="utf-8"?>
<table xmlns="http://schemas.openxmlformats.org/spreadsheetml/2006/main" id="4" name="TypeVlook" displayName="TypeVlook" ref="F3:G5" totalsRowShown="0">
  <autoFilter ref="F3:G5"/>
  <tableColumns count="2">
    <tableColumn id="1" name="VLookApt"/>
    <tableColumn id="2" name="Type"/>
  </tableColumns>
  <tableStyleInfo name="TableStyleLight18" showFirstColumn="0" showLastColumn="0" showRowStripes="1" showColumnStripes="0"/>
</table>
</file>

<file path=xl/tables/table5.xml><?xml version="1.0" encoding="utf-8"?>
<table xmlns="http://schemas.openxmlformats.org/spreadsheetml/2006/main" id="5" name="UtilityTable" displayName="UtilityTable" ref="I3:J6" totalsRowShown="0">
  <autoFilter ref="I3:J6"/>
  <tableColumns count="2">
    <tableColumn id="1" name="Utilities"/>
    <tableColumn id="2" name="Included"/>
  </tableColumns>
  <tableStyleInfo name="TableStyleLight18" showFirstColumn="0" showLastColumn="0" showRowStripes="1" showColumnStripes="0"/>
</table>
</file>

<file path=xl/tables/table6.xml><?xml version="1.0" encoding="utf-8"?>
<table xmlns="http://schemas.openxmlformats.org/spreadsheetml/2006/main" id="7" name="Table7" displayName="Table7" ref="A14:C21" totalsRowCount="1">
  <autoFilter ref="A14:C20"/>
  <tableColumns count="3">
    <tableColumn id="1" name="Service"/>
    <tableColumn id="2" name="Included"/>
    <tableColumn id="3" name="Cost" totalsRowFunction="custom">
      <totalsRowFormula>IF(AND(OR('Calculation Worksheet'!E10="ON",'Calculation Worksheet'!E10="PE",'Calculation Worksheet'!E10="BC",'Calculation Worksheet'!E10="AB"),COUNTIF('Calculation Worksheet'!F37:F44,"Yes")&gt;0),SUM(C15:C20),0)</totalsRowFormula>
    </tableColumn>
  </tableColumns>
  <tableStyleInfo name="TableStyleMedium1" showFirstColumn="0" showLastColumn="0" showRowStripes="1" showColumnStripes="0"/>
</table>
</file>

<file path=xl/tables/table7.xml><?xml version="1.0" encoding="utf-8"?>
<table xmlns="http://schemas.openxmlformats.org/spreadsheetml/2006/main" id="6" name="Table6" displayName="Table6" ref="A1:I111" totalsRowShown="0" headerRowDxfId="10" dataDxfId="9" dataCellStyle="Currency 2">
  <autoFilter ref="A1:I111"/>
  <sortState ref="A2:I111">
    <sortCondition ref="A1:A111"/>
  </sortState>
  <tableColumns count="9">
    <tableColumn id="1" name="CODE" dataDxfId="8"/>
    <tableColumn id="2" name="Heat" dataDxfId="7" dataCellStyle="Currency 2"/>
    <tableColumn id="3" name="Electricity" dataDxfId="6" dataCellStyle="Currency 2"/>
    <tableColumn id="4" name="Gas" dataDxfId="5" dataCellStyle="Currency 2"/>
    <tableColumn id="5" name="Water and Sewer" dataDxfId="4" dataCellStyle="Currency 2"/>
    <tableColumn id="6" name="Garbage and Recycling" dataDxfId="3" dataCellStyle="Currency 2"/>
    <tableColumn id="7" name="Insurance" dataDxfId="2" dataCellStyle="Currency 2"/>
    <tableColumn id="8" name="Telephone" dataDxfId="1" dataCellStyle="Currency 2"/>
    <tableColumn id="9" name="Laundry" dataDxfId="0" dataCellStyle="Currency 2"/>
  </tableColumns>
  <tableStyleInfo name="TableStyleLight16"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3" Type="http://schemas.openxmlformats.org/officeDocument/2006/relationships/vmlDrawing" Target="../drawings/vmlDrawing2.vml"/><Relationship Id="rId21" Type="http://schemas.openxmlformats.org/officeDocument/2006/relationships/ctrlProp" Target="../ctrlProps/ctrlProp51.xml"/><Relationship Id="rId34" Type="http://schemas.openxmlformats.org/officeDocument/2006/relationships/ctrlProp" Target="../ctrlProps/ctrlProp64.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33" Type="http://schemas.openxmlformats.org/officeDocument/2006/relationships/ctrlProp" Target="../ctrlProps/ctrlProp63.xml"/><Relationship Id="rId2" Type="http://schemas.openxmlformats.org/officeDocument/2006/relationships/drawing" Target="../drawings/drawing2.xml"/><Relationship Id="rId16" Type="http://schemas.openxmlformats.org/officeDocument/2006/relationships/ctrlProp" Target="../ctrlProps/ctrlProp46.xml"/><Relationship Id="rId20" Type="http://schemas.openxmlformats.org/officeDocument/2006/relationships/ctrlProp" Target="../ctrlProps/ctrlProp50.xml"/><Relationship Id="rId29"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32" Type="http://schemas.openxmlformats.org/officeDocument/2006/relationships/ctrlProp" Target="../ctrlProps/ctrlProp62.xml"/><Relationship Id="rId37" Type="http://schemas.openxmlformats.org/officeDocument/2006/relationships/comments" Target="../comments1.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36" Type="http://schemas.openxmlformats.org/officeDocument/2006/relationships/ctrlProp" Target="../ctrlProps/ctrlProp66.xml"/><Relationship Id="rId10" Type="http://schemas.openxmlformats.org/officeDocument/2006/relationships/ctrlProp" Target="../ctrlProps/ctrlProp40.xml"/><Relationship Id="rId19" Type="http://schemas.openxmlformats.org/officeDocument/2006/relationships/ctrlProp" Target="../ctrlProps/ctrlProp49.xml"/><Relationship Id="rId31" Type="http://schemas.openxmlformats.org/officeDocument/2006/relationships/ctrlProp" Target="../ctrlProps/ctrlProp61.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 Id="rId30" Type="http://schemas.openxmlformats.org/officeDocument/2006/relationships/ctrlProp" Target="../ctrlProps/ctrlProp60.xml"/><Relationship Id="rId35" Type="http://schemas.openxmlformats.org/officeDocument/2006/relationships/ctrlProp" Target="../ctrlProps/ctrlProp6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 Type="http://schemas.openxmlformats.org/officeDocument/2006/relationships/vmlDrawing" Target="../drawings/vmlDrawing3.vml"/><Relationship Id="rId21" Type="http://schemas.openxmlformats.org/officeDocument/2006/relationships/ctrlProp" Target="../ctrlProps/ctrlProp84.xml"/><Relationship Id="rId34" Type="http://schemas.openxmlformats.org/officeDocument/2006/relationships/ctrlProp" Target="../ctrlProps/ctrlProp97.x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33" Type="http://schemas.openxmlformats.org/officeDocument/2006/relationships/ctrlProp" Target="../ctrlProps/ctrlProp96.xml"/><Relationship Id="rId2" Type="http://schemas.openxmlformats.org/officeDocument/2006/relationships/drawing" Target="../drawings/drawing3.xml"/><Relationship Id="rId16" Type="http://schemas.openxmlformats.org/officeDocument/2006/relationships/ctrlProp" Target="../ctrlProps/ctrlProp79.xml"/><Relationship Id="rId20" Type="http://schemas.openxmlformats.org/officeDocument/2006/relationships/ctrlProp" Target="../ctrlProps/ctrlProp83.xml"/><Relationship Id="rId29" Type="http://schemas.openxmlformats.org/officeDocument/2006/relationships/ctrlProp" Target="../ctrlProps/ctrlProp92.xml"/><Relationship Id="rId1" Type="http://schemas.openxmlformats.org/officeDocument/2006/relationships/printerSettings" Target="../printerSettings/printerSettings3.bin"/><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32" Type="http://schemas.openxmlformats.org/officeDocument/2006/relationships/ctrlProp" Target="../ctrlProps/ctrlProp95.xml"/><Relationship Id="rId37" Type="http://schemas.openxmlformats.org/officeDocument/2006/relationships/comments" Target="../comments2.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36" Type="http://schemas.openxmlformats.org/officeDocument/2006/relationships/ctrlProp" Target="../ctrlProps/ctrlProp99.xml"/><Relationship Id="rId10" Type="http://schemas.openxmlformats.org/officeDocument/2006/relationships/ctrlProp" Target="../ctrlProps/ctrlProp73.xml"/><Relationship Id="rId19" Type="http://schemas.openxmlformats.org/officeDocument/2006/relationships/ctrlProp" Target="../ctrlProps/ctrlProp82.xml"/><Relationship Id="rId31" Type="http://schemas.openxmlformats.org/officeDocument/2006/relationships/ctrlProp" Target="../ctrlProps/ctrlProp94.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 Id="rId30" Type="http://schemas.openxmlformats.org/officeDocument/2006/relationships/ctrlProp" Target="../ctrlProps/ctrlProp93.xml"/><Relationship Id="rId35" Type="http://schemas.openxmlformats.org/officeDocument/2006/relationships/ctrlProp" Target="../ctrlProps/ctrlProp9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4.xml"/><Relationship Id="rId13" Type="http://schemas.openxmlformats.org/officeDocument/2006/relationships/ctrlProp" Target="../ctrlProps/ctrlProp109.xml"/><Relationship Id="rId18" Type="http://schemas.openxmlformats.org/officeDocument/2006/relationships/ctrlProp" Target="../ctrlProps/ctrlProp114.xml"/><Relationship Id="rId26" Type="http://schemas.openxmlformats.org/officeDocument/2006/relationships/ctrlProp" Target="../ctrlProps/ctrlProp122.xml"/><Relationship Id="rId3" Type="http://schemas.openxmlformats.org/officeDocument/2006/relationships/vmlDrawing" Target="../drawings/vmlDrawing4.vml"/><Relationship Id="rId21" Type="http://schemas.openxmlformats.org/officeDocument/2006/relationships/ctrlProp" Target="../ctrlProps/ctrlProp117.xml"/><Relationship Id="rId34" Type="http://schemas.openxmlformats.org/officeDocument/2006/relationships/ctrlProp" Target="../ctrlProps/ctrlProp130.xml"/><Relationship Id="rId7" Type="http://schemas.openxmlformats.org/officeDocument/2006/relationships/ctrlProp" Target="../ctrlProps/ctrlProp103.xml"/><Relationship Id="rId12" Type="http://schemas.openxmlformats.org/officeDocument/2006/relationships/ctrlProp" Target="../ctrlProps/ctrlProp108.xml"/><Relationship Id="rId17" Type="http://schemas.openxmlformats.org/officeDocument/2006/relationships/ctrlProp" Target="../ctrlProps/ctrlProp113.xml"/><Relationship Id="rId25" Type="http://schemas.openxmlformats.org/officeDocument/2006/relationships/ctrlProp" Target="../ctrlProps/ctrlProp121.xml"/><Relationship Id="rId33" Type="http://schemas.openxmlformats.org/officeDocument/2006/relationships/ctrlProp" Target="../ctrlProps/ctrlProp129.xml"/><Relationship Id="rId2" Type="http://schemas.openxmlformats.org/officeDocument/2006/relationships/drawing" Target="../drawings/drawing4.xml"/><Relationship Id="rId16" Type="http://schemas.openxmlformats.org/officeDocument/2006/relationships/ctrlProp" Target="../ctrlProps/ctrlProp112.xml"/><Relationship Id="rId20" Type="http://schemas.openxmlformats.org/officeDocument/2006/relationships/ctrlProp" Target="../ctrlProps/ctrlProp116.xml"/><Relationship Id="rId29" Type="http://schemas.openxmlformats.org/officeDocument/2006/relationships/ctrlProp" Target="../ctrlProps/ctrlProp125.xml"/><Relationship Id="rId1" Type="http://schemas.openxmlformats.org/officeDocument/2006/relationships/printerSettings" Target="../printerSettings/printerSettings4.bin"/><Relationship Id="rId6" Type="http://schemas.openxmlformats.org/officeDocument/2006/relationships/ctrlProp" Target="../ctrlProps/ctrlProp102.xml"/><Relationship Id="rId11" Type="http://schemas.openxmlformats.org/officeDocument/2006/relationships/ctrlProp" Target="../ctrlProps/ctrlProp107.xml"/><Relationship Id="rId24" Type="http://schemas.openxmlformats.org/officeDocument/2006/relationships/ctrlProp" Target="../ctrlProps/ctrlProp120.xml"/><Relationship Id="rId32" Type="http://schemas.openxmlformats.org/officeDocument/2006/relationships/ctrlProp" Target="../ctrlProps/ctrlProp128.xml"/><Relationship Id="rId37" Type="http://schemas.openxmlformats.org/officeDocument/2006/relationships/comments" Target="../comments3.xml"/><Relationship Id="rId5" Type="http://schemas.openxmlformats.org/officeDocument/2006/relationships/ctrlProp" Target="../ctrlProps/ctrlProp101.xml"/><Relationship Id="rId15" Type="http://schemas.openxmlformats.org/officeDocument/2006/relationships/ctrlProp" Target="../ctrlProps/ctrlProp111.xml"/><Relationship Id="rId23" Type="http://schemas.openxmlformats.org/officeDocument/2006/relationships/ctrlProp" Target="../ctrlProps/ctrlProp119.xml"/><Relationship Id="rId28" Type="http://schemas.openxmlformats.org/officeDocument/2006/relationships/ctrlProp" Target="../ctrlProps/ctrlProp124.xml"/><Relationship Id="rId36" Type="http://schemas.openxmlformats.org/officeDocument/2006/relationships/ctrlProp" Target="../ctrlProps/ctrlProp132.xml"/><Relationship Id="rId10" Type="http://schemas.openxmlformats.org/officeDocument/2006/relationships/ctrlProp" Target="../ctrlProps/ctrlProp106.xml"/><Relationship Id="rId19" Type="http://schemas.openxmlformats.org/officeDocument/2006/relationships/ctrlProp" Target="../ctrlProps/ctrlProp115.xml"/><Relationship Id="rId31" Type="http://schemas.openxmlformats.org/officeDocument/2006/relationships/ctrlProp" Target="../ctrlProps/ctrlProp127.xml"/><Relationship Id="rId4" Type="http://schemas.openxmlformats.org/officeDocument/2006/relationships/ctrlProp" Target="../ctrlProps/ctrlProp100.xml"/><Relationship Id="rId9" Type="http://schemas.openxmlformats.org/officeDocument/2006/relationships/ctrlProp" Target="../ctrlProps/ctrlProp105.xml"/><Relationship Id="rId14" Type="http://schemas.openxmlformats.org/officeDocument/2006/relationships/ctrlProp" Target="../ctrlProps/ctrlProp110.xml"/><Relationship Id="rId22" Type="http://schemas.openxmlformats.org/officeDocument/2006/relationships/ctrlProp" Target="../ctrlProps/ctrlProp118.xml"/><Relationship Id="rId27" Type="http://schemas.openxmlformats.org/officeDocument/2006/relationships/ctrlProp" Target="../ctrlProps/ctrlProp123.xml"/><Relationship Id="rId30" Type="http://schemas.openxmlformats.org/officeDocument/2006/relationships/ctrlProp" Target="../ctrlProps/ctrlProp126.xml"/><Relationship Id="rId35" Type="http://schemas.openxmlformats.org/officeDocument/2006/relationships/ctrlProp" Target="../ctrlProps/ctrlProp13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7.xml"/><Relationship Id="rId13" Type="http://schemas.openxmlformats.org/officeDocument/2006/relationships/ctrlProp" Target="../ctrlProps/ctrlProp142.xml"/><Relationship Id="rId18" Type="http://schemas.openxmlformats.org/officeDocument/2006/relationships/ctrlProp" Target="../ctrlProps/ctrlProp147.xml"/><Relationship Id="rId26" Type="http://schemas.openxmlformats.org/officeDocument/2006/relationships/ctrlProp" Target="../ctrlProps/ctrlProp155.xml"/><Relationship Id="rId3" Type="http://schemas.openxmlformats.org/officeDocument/2006/relationships/vmlDrawing" Target="../drawings/vmlDrawing5.vml"/><Relationship Id="rId21" Type="http://schemas.openxmlformats.org/officeDocument/2006/relationships/ctrlProp" Target="../ctrlProps/ctrlProp150.xml"/><Relationship Id="rId34" Type="http://schemas.openxmlformats.org/officeDocument/2006/relationships/ctrlProp" Target="../ctrlProps/ctrlProp163.xml"/><Relationship Id="rId7" Type="http://schemas.openxmlformats.org/officeDocument/2006/relationships/ctrlProp" Target="../ctrlProps/ctrlProp136.xml"/><Relationship Id="rId12" Type="http://schemas.openxmlformats.org/officeDocument/2006/relationships/ctrlProp" Target="../ctrlProps/ctrlProp141.xml"/><Relationship Id="rId17" Type="http://schemas.openxmlformats.org/officeDocument/2006/relationships/ctrlProp" Target="../ctrlProps/ctrlProp146.xml"/><Relationship Id="rId25" Type="http://schemas.openxmlformats.org/officeDocument/2006/relationships/ctrlProp" Target="../ctrlProps/ctrlProp154.xml"/><Relationship Id="rId33" Type="http://schemas.openxmlformats.org/officeDocument/2006/relationships/ctrlProp" Target="../ctrlProps/ctrlProp162.xml"/><Relationship Id="rId2" Type="http://schemas.openxmlformats.org/officeDocument/2006/relationships/drawing" Target="../drawings/drawing5.xml"/><Relationship Id="rId16" Type="http://schemas.openxmlformats.org/officeDocument/2006/relationships/ctrlProp" Target="../ctrlProps/ctrlProp145.xml"/><Relationship Id="rId20" Type="http://schemas.openxmlformats.org/officeDocument/2006/relationships/ctrlProp" Target="../ctrlProps/ctrlProp149.xml"/><Relationship Id="rId29" Type="http://schemas.openxmlformats.org/officeDocument/2006/relationships/ctrlProp" Target="../ctrlProps/ctrlProp158.xml"/><Relationship Id="rId1" Type="http://schemas.openxmlformats.org/officeDocument/2006/relationships/printerSettings" Target="../printerSettings/printerSettings5.bin"/><Relationship Id="rId6" Type="http://schemas.openxmlformats.org/officeDocument/2006/relationships/ctrlProp" Target="../ctrlProps/ctrlProp135.xml"/><Relationship Id="rId11" Type="http://schemas.openxmlformats.org/officeDocument/2006/relationships/ctrlProp" Target="../ctrlProps/ctrlProp140.xml"/><Relationship Id="rId24" Type="http://schemas.openxmlformats.org/officeDocument/2006/relationships/ctrlProp" Target="../ctrlProps/ctrlProp153.xml"/><Relationship Id="rId32" Type="http://schemas.openxmlformats.org/officeDocument/2006/relationships/ctrlProp" Target="../ctrlProps/ctrlProp161.xml"/><Relationship Id="rId37" Type="http://schemas.openxmlformats.org/officeDocument/2006/relationships/comments" Target="../comments4.xml"/><Relationship Id="rId5" Type="http://schemas.openxmlformats.org/officeDocument/2006/relationships/ctrlProp" Target="../ctrlProps/ctrlProp134.xml"/><Relationship Id="rId15" Type="http://schemas.openxmlformats.org/officeDocument/2006/relationships/ctrlProp" Target="../ctrlProps/ctrlProp144.xml"/><Relationship Id="rId23" Type="http://schemas.openxmlformats.org/officeDocument/2006/relationships/ctrlProp" Target="../ctrlProps/ctrlProp152.xml"/><Relationship Id="rId28" Type="http://schemas.openxmlformats.org/officeDocument/2006/relationships/ctrlProp" Target="../ctrlProps/ctrlProp157.xml"/><Relationship Id="rId36" Type="http://schemas.openxmlformats.org/officeDocument/2006/relationships/ctrlProp" Target="../ctrlProps/ctrlProp165.xml"/><Relationship Id="rId10" Type="http://schemas.openxmlformats.org/officeDocument/2006/relationships/ctrlProp" Target="../ctrlProps/ctrlProp139.xml"/><Relationship Id="rId19" Type="http://schemas.openxmlformats.org/officeDocument/2006/relationships/ctrlProp" Target="../ctrlProps/ctrlProp148.xml"/><Relationship Id="rId31" Type="http://schemas.openxmlformats.org/officeDocument/2006/relationships/ctrlProp" Target="../ctrlProps/ctrlProp160.xml"/><Relationship Id="rId4" Type="http://schemas.openxmlformats.org/officeDocument/2006/relationships/ctrlProp" Target="../ctrlProps/ctrlProp133.xml"/><Relationship Id="rId9" Type="http://schemas.openxmlformats.org/officeDocument/2006/relationships/ctrlProp" Target="../ctrlProps/ctrlProp138.xml"/><Relationship Id="rId14" Type="http://schemas.openxmlformats.org/officeDocument/2006/relationships/ctrlProp" Target="../ctrlProps/ctrlProp143.xml"/><Relationship Id="rId22" Type="http://schemas.openxmlformats.org/officeDocument/2006/relationships/ctrlProp" Target="../ctrlProps/ctrlProp151.xml"/><Relationship Id="rId27" Type="http://schemas.openxmlformats.org/officeDocument/2006/relationships/ctrlProp" Target="../ctrlProps/ctrlProp156.xml"/><Relationship Id="rId30" Type="http://schemas.openxmlformats.org/officeDocument/2006/relationships/ctrlProp" Target="../ctrlProps/ctrlProp159.xml"/><Relationship Id="rId35" Type="http://schemas.openxmlformats.org/officeDocument/2006/relationships/ctrlProp" Target="../ctrlProps/ctrlProp16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8.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S102"/>
  <sheetViews>
    <sheetView tabSelected="1" workbookViewId="0">
      <selection activeCell="B2" sqref="B2:D2"/>
    </sheetView>
  </sheetViews>
  <sheetFormatPr baseColWidth="10" defaultColWidth="11.453125" defaultRowHeight="12.5"/>
  <cols>
    <col min="1" max="1" width="24.453125" style="1" customWidth="1"/>
    <col min="2" max="3" width="17.1796875" style="1" customWidth="1"/>
    <col min="4" max="4" width="22.453125" style="1" customWidth="1"/>
    <col min="5" max="5" width="20.1796875" style="1" customWidth="1"/>
    <col min="6" max="6" width="17.7265625" style="1" customWidth="1"/>
    <col min="7" max="7" width="15.26953125" style="1" customWidth="1"/>
    <col min="8" max="8" width="13.1796875" style="1" customWidth="1"/>
    <col min="9" max="16384" width="11.453125" style="1"/>
  </cols>
  <sheetData>
    <row r="1" spans="1:8" ht="18.5" thickBot="1">
      <c r="A1" s="239" t="s">
        <v>288</v>
      </c>
      <c r="B1" s="240"/>
      <c r="C1" s="240"/>
      <c r="D1" s="240"/>
      <c r="E1" s="240"/>
      <c r="F1" s="240"/>
      <c r="G1" s="240"/>
      <c r="H1" s="241"/>
    </row>
    <row r="2" spans="1:8" ht="15" customHeight="1" thickBot="1">
      <c r="A2" s="112" t="s">
        <v>129</v>
      </c>
      <c r="B2" s="242"/>
      <c r="C2" s="242"/>
      <c r="D2" s="242"/>
      <c r="E2" s="111" t="s">
        <v>88</v>
      </c>
      <c r="F2" s="138"/>
      <c r="G2" s="111" t="s">
        <v>87</v>
      </c>
      <c r="H2" s="110"/>
    </row>
    <row r="3" spans="1:8" ht="8.15" customHeight="1">
      <c r="A3" s="107"/>
      <c r="B3" s="106"/>
      <c r="C3" s="106"/>
      <c r="D3" s="106"/>
      <c r="E3" s="6"/>
      <c r="F3" s="6"/>
      <c r="G3" s="6"/>
      <c r="H3" s="105"/>
    </row>
    <row r="4" spans="1:8" ht="14.25" customHeight="1">
      <c r="A4" s="109" t="s">
        <v>86</v>
      </c>
      <c r="B4" s="108"/>
      <c r="C4" s="108"/>
      <c r="D4" s="108"/>
      <c r="E4" s="6"/>
      <c r="F4" s="6"/>
      <c r="G4" s="6"/>
      <c r="H4" s="105"/>
    </row>
    <row r="5" spans="1:8" ht="8.15" customHeight="1" thickBot="1">
      <c r="A5" s="107"/>
      <c r="B5" s="106"/>
      <c r="C5" s="106"/>
      <c r="D5" s="106"/>
      <c r="E5" s="6"/>
      <c r="F5" s="6"/>
      <c r="G5" s="6"/>
      <c r="H5" s="105"/>
    </row>
    <row r="6" spans="1:8" ht="13.5" thickBot="1">
      <c r="A6" s="243" t="s">
        <v>85</v>
      </c>
      <c r="B6" s="244"/>
      <c r="C6" s="244"/>
      <c r="D6" s="244"/>
      <c r="E6" s="244"/>
      <c r="F6" s="244"/>
      <c r="G6" s="244"/>
      <c r="H6" s="245"/>
    </row>
    <row r="7" spans="1:8" ht="15" customHeight="1">
      <c r="A7" s="104" t="s">
        <v>130</v>
      </c>
      <c r="B7" s="246"/>
      <c r="C7" s="246"/>
      <c r="D7" s="246"/>
      <c r="E7" s="246"/>
      <c r="F7" s="246"/>
      <c r="G7" s="103" t="s">
        <v>84</v>
      </c>
      <c r="H7" s="102"/>
    </row>
    <row r="8" spans="1:8" s="28" customFormat="1" ht="8.25" customHeight="1">
      <c r="A8" s="101"/>
      <c r="B8" s="99"/>
      <c r="C8" s="99"/>
      <c r="D8" s="99"/>
      <c r="E8" s="99"/>
      <c r="F8" s="100"/>
      <c r="G8" s="99"/>
      <c r="H8" s="98"/>
    </row>
    <row r="9" spans="1:8" ht="13">
      <c r="A9" s="97" t="s">
        <v>83</v>
      </c>
      <c r="B9" s="96" t="s">
        <v>89</v>
      </c>
      <c r="C9" s="95"/>
      <c r="D9" s="95"/>
      <c r="E9" s="95" t="s">
        <v>0</v>
      </c>
      <c r="F9" s="95" t="s">
        <v>82</v>
      </c>
      <c r="G9" s="94"/>
      <c r="H9" s="93" t="s">
        <v>81</v>
      </c>
    </row>
    <row r="10" spans="1:8" ht="15" customHeight="1">
      <c r="A10" s="90"/>
      <c r="B10" s="113"/>
      <c r="C10" s="113"/>
      <c r="D10" s="113"/>
      <c r="E10" s="113"/>
      <c r="F10" s="92"/>
      <c r="G10" s="84"/>
      <c r="H10" s="91"/>
    </row>
    <row r="11" spans="1:8" ht="9.75" customHeight="1">
      <c r="A11" s="90"/>
      <c r="B11" s="84"/>
      <c r="C11" s="84"/>
      <c r="D11" s="84"/>
      <c r="E11" s="84"/>
      <c r="F11" s="84"/>
      <c r="G11" s="84"/>
      <c r="H11" s="51"/>
    </row>
    <row r="12" spans="1:8" ht="13">
      <c r="A12" s="69" t="s">
        <v>80</v>
      </c>
      <c r="B12" s="89">
        <v>0</v>
      </c>
      <c r="C12" s="57" t="s">
        <v>79</v>
      </c>
      <c r="D12" s="84"/>
      <c r="E12" s="84"/>
      <c r="F12" s="84"/>
      <c r="G12" s="32" t="s">
        <v>53</v>
      </c>
      <c r="H12" s="88">
        <v>0.3</v>
      </c>
    </row>
    <row r="13" spans="1:8" ht="9.75" customHeight="1">
      <c r="A13" s="69"/>
      <c r="B13" s="87"/>
      <c r="C13" s="86"/>
      <c r="D13" s="84"/>
      <c r="E13" s="84"/>
      <c r="F13" s="84"/>
      <c r="G13" s="82"/>
      <c r="H13" s="83"/>
    </row>
    <row r="14" spans="1:8" ht="15" customHeight="1">
      <c r="A14" s="56" t="s">
        <v>78</v>
      </c>
      <c r="B14" s="155"/>
      <c r="C14" s="155"/>
      <c r="D14" s="155"/>
      <c r="E14" s="155"/>
      <c r="F14" s="155"/>
      <c r="G14" s="156"/>
      <c r="H14" s="131"/>
    </row>
    <row r="15" spans="1:8" ht="9.75" customHeight="1">
      <c r="A15" s="85"/>
      <c r="B15" s="84"/>
      <c r="C15" s="84"/>
      <c r="D15" s="84"/>
      <c r="E15" s="84"/>
      <c r="F15" s="84"/>
      <c r="G15" s="84"/>
      <c r="H15" s="83"/>
    </row>
    <row r="16" spans="1:8" ht="15" customHeight="1">
      <c r="A16" s="15" t="s">
        <v>128</v>
      </c>
      <c r="B16" s="81">
        <v>0</v>
      </c>
      <c r="C16" s="9"/>
      <c r="D16" s="14" t="s">
        <v>77</v>
      </c>
      <c r="E16" s="81">
        <v>0</v>
      </c>
      <c r="F16" s="158"/>
      <c r="G16" s="9"/>
      <c r="H16" s="5"/>
    </row>
    <row r="17" spans="1:8" ht="9.75" customHeight="1">
      <c r="A17" s="15"/>
      <c r="B17" s="6"/>
      <c r="C17" s="6"/>
      <c r="D17" s="82"/>
      <c r="E17" s="158"/>
      <c r="F17" s="158"/>
      <c r="G17" s="9"/>
      <c r="H17" s="5"/>
    </row>
    <row r="18" spans="1:8" ht="15" customHeight="1">
      <c r="A18" s="15" t="s">
        <v>76</v>
      </c>
      <c r="B18" s="108"/>
      <c r="C18" s="108"/>
      <c r="D18" s="22"/>
      <c r="E18" s="127" t="s">
        <v>135</v>
      </c>
      <c r="F18" s="159"/>
      <c r="G18" s="159"/>
      <c r="H18" s="5"/>
    </row>
    <row r="19" spans="1:8" ht="9.75" customHeight="1">
      <c r="A19" s="56"/>
      <c r="B19" s="78"/>
      <c r="C19" s="78"/>
      <c r="D19" s="78"/>
      <c r="E19" s="78"/>
      <c r="F19" s="78"/>
      <c r="G19" s="77"/>
      <c r="H19" s="76"/>
    </row>
    <row r="20" spans="1:8" ht="15" customHeight="1">
      <c r="A20" s="56" t="s">
        <v>75</v>
      </c>
      <c r="B20" s="108"/>
      <c r="C20" s="108"/>
      <c r="D20" s="108"/>
      <c r="E20" s="78"/>
      <c r="F20" s="116" t="s">
        <v>136</v>
      </c>
      <c r="G20" s="80"/>
      <c r="H20" s="79"/>
    </row>
    <row r="21" spans="1:8" ht="9.75" customHeight="1">
      <c r="A21" s="56"/>
      <c r="B21" s="78"/>
      <c r="C21" s="78"/>
      <c r="D21" s="78"/>
      <c r="E21" s="78"/>
      <c r="F21" s="78"/>
      <c r="G21" s="77"/>
      <c r="H21" s="76"/>
    </row>
    <row r="22" spans="1:8" ht="15" customHeight="1">
      <c r="A22" s="56" t="s">
        <v>74</v>
      </c>
      <c r="B22" s="155"/>
      <c r="C22" s="155"/>
      <c r="D22" s="155"/>
      <c r="E22" s="155"/>
      <c r="F22" s="155"/>
      <c r="G22" s="32" t="s">
        <v>73</v>
      </c>
      <c r="H22" s="75"/>
    </row>
    <row r="23" spans="1:8" ht="15" customHeight="1">
      <c r="A23" s="72" t="s">
        <v>72</v>
      </c>
      <c r="B23" s="74">
        <v>0</v>
      </c>
      <c r="C23" s="74">
        <v>0</v>
      </c>
      <c r="D23" s="74">
        <v>0</v>
      </c>
      <c r="E23" s="74">
        <v>0</v>
      </c>
      <c r="F23" s="74">
        <v>0</v>
      </c>
      <c r="G23" s="162"/>
      <c r="H23" s="73">
        <v>0</v>
      </c>
    </row>
    <row r="24" spans="1:8" ht="9.75" customHeight="1">
      <c r="A24" s="72"/>
      <c r="B24" s="71"/>
      <c r="C24" s="71"/>
      <c r="D24" s="71"/>
      <c r="E24" s="71"/>
      <c r="F24" s="71"/>
      <c r="G24" s="71"/>
      <c r="H24" s="51"/>
    </row>
    <row r="25" spans="1:8" ht="13">
      <c r="A25" s="70" t="s">
        <v>71</v>
      </c>
      <c r="B25" s="62"/>
      <c r="C25" s="62"/>
      <c r="D25" s="62"/>
      <c r="E25" s="62"/>
      <c r="F25" s="62"/>
      <c r="G25" s="62"/>
      <c r="H25" s="51"/>
    </row>
    <row r="26" spans="1:8" ht="15" customHeight="1">
      <c r="A26" s="69" t="s">
        <v>70</v>
      </c>
      <c r="B26" s="68">
        <v>0</v>
      </c>
      <c r="C26" s="67" t="s">
        <v>69</v>
      </c>
      <c r="D26" s="62"/>
      <c r="E26" s="62"/>
      <c r="F26" s="62"/>
      <c r="G26" s="62"/>
      <c r="H26" s="51"/>
    </row>
    <row r="27" spans="1:8" s="28" customFormat="1" ht="8.15" customHeight="1" thickBot="1">
      <c r="A27" s="66"/>
      <c r="B27" s="64"/>
      <c r="C27" s="65"/>
      <c r="D27" s="64"/>
      <c r="E27" s="64"/>
      <c r="F27" s="64"/>
      <c r="G27" s="64"/>
      <c r="H27" s="63"/>
    </row>
    <row r="28" spans="1:8" ht="13.5" thickBot="1">
      <c r="A28" s="243" t="s">
        <v>68</v>
      </c>
      <c r="B28" s="237"/>
      <c r="C28" s="244"/>
      <c r="D28" s="244"/>
      <c r="E28" s="244"/>
      <c r="F28" s="244"/>
      <c r="G28" s="244"/>
      <c r="H28" s="245"/>
    </row>
    <row r="29" spans="1:8" s="28" customFormat="1" ht="8.15" customHeight="1">
      <c r="A29" s="21"/>
      <c r="B29" s="20"/>
      <c r="C29" s="20"/>
      <c r="D29" s="20"/>
      <c r="E29" s="20"/>
      <c r="F29" s="20"/>
      <c r="G29" s="20"/>
      <c r="H29" s="19"/>
    </row>
    <row r="30" spans="1:8" ht="15" customHeight="1">
      <c r="A30" s="18" t="s">
        <v>26</v>
      </c>
      <c r="B30" s="54"/>
      <c r="C30" s="27">
        <f>B12</f>
        <v>0</v>
      </c>
      <c r="D30" s="9"/>
      <c r="E30" s="62"/>
      <c r="F30" s="62"/>
      <c r="G30" s="62"/>
      <c r="H30" s="51"/>
    </row>
    <row r="31" spans="1:8" ht="15" customHeight="1">
      <c r="A31" s="18" t="s">
        <v>67</v>
      </c>
      <c r="B31" s="61" t="s">
        <v>64</v>
      </c>
      <c r="C31" s="60">
        <f>B23+C23+D23+E23+F23+H23</f>
        <v>0</v>
      </c>
      <c r="D31" s="57" t="s">
        <v>66</v>
      </c>
      <c r="E31" s="39"/>
      <c r="F31" s="39"/>
      <c r="G31" s="52"/>
      <c r="H31" s="51"/>
    </row>
    <row r="32" spans="1:8" ht="15" customHeight="1">
      <c r="A32" s="18" t="s">
        <v>65</v>
      </c>
      <c r="B32" s="59" t="s">
        <v>64</v>
      </c>
      <c r="C32" s="58">
        <f>$B$26</f>
        <v>0</v>
      </c>
      <c r="D32" s="57" t="s">
        <v>63</v>
      </c>
      <c r="E32" s="39"/>
      <c r="F32" s="39"/>
      <c r="G32" s="52"/>
      <c r="H32" s="51"/>
    </row>
    <row r="33" spans="1:19" ht="15" customHeight="1">
      <c r="A33" s="56" t="s">
        <v>62</v>
      </c>
      <c r="B33" s="54"/>
      <c r="C33" s="55">
        <f>C30-C31-C32</f>
        <v>0</v>
      </c>
      <c r="D33" s="39"/>
      <c r="E33" s="39"/>
      <c r="F33" s="39"/>
      <c r="G33" s="52"/>
      <c r="H33" s="51"/>
    </row>
    <row r="34" spans="1:19" ht="8.15" customHeight="1" thickBot="1">
      <c r="A34" s="18"/>
      <c r="B34" s="54"/>
      <c r="C34" s="53"/>
      <c r="D34" s="39"/>
      <c r="E34" s="39"/>
      <c r="F34" s="39"/>
      <c r="G34" s="52"/>
      <c r="H34" s="51"/>
    </row>
    <row r="35" spans="1:19" ht="13">
      <c r="A35" s="236" t="s">
        <v>61</v>
      </c>
      <c r="B35" s="237"/>
      <c r="C35" s="237"/>
      <c r="D35" s="237"/>
      <c r="E35" s="237"/>
      <c r="F35" s="237"/>
      <c r="G35" s="237"/>
      <c r="H35" s="238"/>
    </row>
    <row r="36" spans="1:19" ht="29.25" customHeight="1">
      <c r="A36" s="50"/>
      <c r="B36" s="247" t="s">
        <v>58</v>
      </c>
      <c r="C36" s="248"/>
      <c r="D36" s="144" t="s">
        <v>132</v>
      </c>
      <c r="E36" s="118" t="s">
        <v>126</v>
      </c>
      <c r="F36" s="115" t="s">
        <v>124</v>
      </c>
      <c r="G36" s="249" t="s">
        <v>123</v>
      </c>
      <c r="H36" s="250"/>
    </row>
    <row r="37" spans="1:19" ht="15" customHeight="1">
      <c r="A37" s="44">
        <v>1</v>
      </c>
      <c r="B37" s="251"/>
      <c r="C37" s="252"/>
      <c r="D37" s="119">
        <v>0</v>
      </c>
      <c r="E37" s="119">
        <v>0</v>
      </c>
      <c r="F37" s="122"/>
      <c r="G37" s="253">
        <f>D37+IF(F37&lt;&gt;"Yes",E37,0)</f>
        <v>0</v>
      </c>
      <c r="H37" s="254"/>
      <c r="I37" s="255"/>
      <c r="J37" s="256"/>
      <c r="K37" s="256"/>
    </row>
    <row r="38" spans="1:19" ht="15" customHeight="1">
      <c r="A38" s="44">
        <v>2</v>
      </c>
      <c r="B38" s="251"/>
      <c r="C38" s="252"/>
      <c r="D38" s="119">
        <v>0</v>
      </c>
      <c r="E38" s="119">
        <v>0</v>
      </c>
      <c r="F38" s="122"/>
      <c r="G38" s="253">
        <f t="shared" ref="G38:G44" si="0">D38+IF(F38&lt;&gt;"Yes",E38,0)</f>
        <v>0</v>
      </c>
      <c r="H38" s="254"/>
      <c r="I38" s="255"/>
      <c r="J38" s="256"/>
      <c r="K38" s="256"/>
    </row>
    <row r="39" spans="1:19" ht="15" customHeight="1">
      <c r="A39" s="44">
        <v>3</v>
      </c>
      <c r="B39" s="251"/>
      <c r="C39" s="252"/>
      <c r="D39" s="119">
        <v>0</v>
      </c>
      <c r="E39" s="119">
        <v>0</v>
      </c>
      <c r="F39" s="122"/>
      <c r="G39" s="253">
        <f t="shared" si="0"/>
        <v>0</v>
      </c>
      <c r="H39" s="254"/>
    </row>
    <row r="40" spans="1:19" ht="15" customHeight="1">
      <c r="A40" s="44">
        <v>4</v>
      </c>
      <c r="B40" s="251"/>
      <c r="C40" s="252"/>
      <c r="D40" s="119">
        <v>0</v>
      </c>
      <c r="E40" s="119">
        <v>0</v>
      </c>
      <c r="F40" s="122"/>
      <c r="G40" s="253">
        <f t="shared" si="0"/>
        <v>0</v>
      </c>
      <c r="H40" s="254"/>
    </row>
    <row r="41" spans="1:19" ht="15" customHeight="1">
      <c r="A41" s="44">
        <v>5</v>
      </c>
      <c r="B41" s="251"/>
      <c r="C41" s="252"/>
      <c r="D41" s="119">
        <v>0</v>
      </c>
      <c r="E41" s="119">
        <v>0</v>
      </c>
      <c r="F41" s="122"/>
      <c r="G41" s="253">
        <f t="shared" si="0"/>
        <v>0</v>
      </c>
      <c r="H41" s="254"/>
    </row>
    <row r="42" spans="1:19" ht="15" customHeight="1">
      <c r="A42" s="44">
        <v>6</v>
      </c>
      <c r="B42" s="251"/>
      <c r="C42" s="252"/>
      <c r="D42" s="119">
        <v>0</v>
      </c>
      <c r="E42" s="119">
        <v>0</v>
      </c>
      <c r="F42" s="122"/>
      <c r="G42" s="253">
        <f t="shared" si="0"/>
        <v>0</v>
      </c>
      <c r="H42" s="254"/>
    </row>
    <row r="43" spans="1:19" ht="15" customHeight="1">
      <c r="A43" s="44">
        <v>7</v>
      </c>
      <c r="B43" s="251"/>
      <c r="C43" s="252"/>
      <c r="D43" s="119">
        <v>0</v>
      </c>
      <c r="E43" s="119">
        <v>0</v>
      </c>
      <c r="F43" s="122"/>
      <c r="G43" s="253">
        <f t="shared" si="0"/>
        <v>0</v>
      </c>
      <c r="H43" s="254"/>
    </row>
    <row r="44" spans="1:19" ht="15" customHeight="1">
      <c r="A44" s="44">
        <v>8</v>
      </c>
      <c r="B44" s="257"/>
      <c r="C44" s="258"/>
      <c r="D44" s="120">
        <v>0</v>
      </c>
      <c r="E44" s="120">
        <v>0</v>
      </c>
      <c r="F44" s="123"/>
      <c r="G44" s="259">
        <f t="shared" si="0"/>
        <v>0</v>
      </c>
      <c r="H44" s="260"/>
    </row>
    <row r="45" spans="1:19" ht="15" customHeight="1">
      <c r="A45" s="42"/>
      <c r="B45" s="261" t="s">
        <v>54</v>
      </c>
      <c r="C45" s="261"/>
      <c r="D45" s="261"/>
      <c r="E45" s="261"/>
      <c r="F45" s="261"/>
      <c r="G45" s="14" t="s">
        <v>60</v>
      </c>
      <c r="H45" s="40">
        <f>SUM(G37:H44)</f>
        <v>0</v>
      </c>
    </row>
    <row r="46" spans="1:19" ht="15" customHeight="1">
      <c r="A46" s="18" t="str">
        <f>$B$45</f>
        <v>Monthly total income</v>
      </c>
      <c r="B46" s="39"/>
      <c r="C46" s="9"/>
      <c r="D46" s="49">
        <f>$H$45</f>
        <v>0</v>
      </c>
      <c r="E46" s="9"/>
      <c r="F46" s="9"/>
      <c r="G46" s="9"/>
      <c r="H46" s="5"/>
      <c r="L46" s="28"/>
      <c r="M46" s="28"/>
      <c r="N46" s="28"/>
      <c r="O46" s="28"/>
      <c r="P46" s="28"/>
      <c r="Q46" s="28"/>
      <c r="R46" s="28"/>
      <c r="S46" s="28"/>
    </row>
    <row r="47" spans="1:19" ht="15" customHeight="1">
      <c r="A47" s="18" t="s">
        <v>53</v>
      </c>
      <c r="B47" s="9"/>
      <c r="C47" s="38"/>
      <c r="D47" s="37">
        <f>$H$12</f>
        <v>0.3</v>
      </c>
      <c r="E47" s="9" t="s">
        <v>52</v>
      </c>
      <c r="F47" s="9"/>
      <c r="G47" s="9"/>
      <c r="H47" s="5"/>
    </row>
    <row r="48" spans="1:19" ht="15" customHeight="1">
      <c r="A48" s="10"/>
      <c r="B48" s="9"/>
      <c r="C48" s="14" t="s">
        <v>59</v>
      </c>
      <c r="D48" s="48">
        <f>D46*D47</f>
        <v>0</v>
      </c>
      <c r="E48" s="9"/>
      <c r="F48" s="9"/>
      <c r="G48" s="9"/>
      <c r="H48" s="5"/>
    </row>
    <row r="49" spans="1:8" ht="8.15" customHeight="1" thickBot="1">
      <c r="A49" s="47"/>
      <c r="B49" s="46"/>
      <c r="C49" s="46"/>
      <c r="D49" s="3"/>
      <c r="E49" s="3"/>
      <c r="F49" s="3"/>
      <c r="G49" s="3"/>
      <c r="H49" s="2"/>
    </row>
    <row r="50" spans="1:8" ht="13">
      <c r="A50" s="236" t="s">
        <v>133</v>
      </c>
      <c r="B50" s="237"/>
      <c r="C50" s="237"/>
      <c r="D50" s="237"/>
      <c r="E50" s="237"/>
      <c r="F50" s="237"/>
      <c r="G50" s="237"/>
      <c r="H50" s="238"/>
    </row>
    <row r="51" spans="1:8" ht="14.25" customHeight="1">
      <c r="A51" s="45"/>
      <c r="B51" s="247" t="s">
        <v>58</v>
      </c>
      <c r="C51" s="248"/>
      <c r="D51" s="115" t="s">
        <v>57</v>
      </c>
      <c r="E51" s="262" t="s">
        <v>56</v>
      </c>
      <c r="F51" s="263"/>
      <c r="G51" s="9"/>
      <c r="H51" s="5"/>
    </row>
    <row r="52" spans="1:8" ht="15" customHeight="1">
      <c r="A52" s="44">
        <v>1</v>
      </c>
      <c r="B52" s="264" t="str">
        <f>IF(F37="Yes",B37,"")</f>
        <v/>
      </c>
      <c r="C52" s="265"/>
      <c r="D52" s="43"/>
      <c r="E52" s="266">
        <v>0</v>
      </c>
      <c r="F52" s="267"/>
      <c r="G52" s="9"/>
      <c r="H52" s="5"/>
    </row>
    <row r="53" spans="1:8" ht="15" customHeight="1">
      <c r="A53" s="44">
        <v>2</v>
      </c>
      <c r="B53" s="264" t="str">
        <f t="shared" ref="B53:B59" si="1">IF(F38="Yes",B38,"")</f>
        <v/>
      </c>
      <c r="C53" s="265"/>
      <c r="D53" s="43"/>
      <c r="E53" s="266">
        <v>0</v>
      </c>
      <c r="F53" s="267"/>
      <c r="G53" s="9"/>
      <c r="H53" s="5"/>
    </row>
    <row r="54" spans="1:8" ht="15" customHeight="1">
      <c r="A54" s="44">
        <v>3</v>
      </c>
      <c r="B54" s="264" t="str">
        <f t="shared" si="1"/>
        <v/>
      </c>
      <c r="C54" s="265"/>
      <c r="D54" s="43"/>
      <c r="E54" s="266">
        <v>0</v>
      </c>
      <c r="F54" s="267"/>
      <c r="G54" s="9"/>
      <c r="H54" s="5"/>
    </row>
    <row r="55" spans="1:8" ht="15" customHeight="1">
      <c r="A55" s="44">
        <v>4</v>
      </c>
      <c r="B55" s="264" t="str">
        <f t="shared" si="1"/>
        <v/>
      </c>
      <c r="C55" s="265"/>
      <c r="D55" s="43"/>
      <c r="E55" s="266">
        <v>0</v>
      </c>
      <c r="F55" s="267"/>
      <c r="G55" s="9"/>
      <c r="H55" s="5"/>
    </row>
    <row r="56" spans="1:8" ht="15" customHeight="1">
      <c r="A56" s="44">
        <v>5</v>
      </c>
      <c r="B56" s="264" t="str">
        <f t="shared" si="1"/>
        <v/>
      </c>
      <c r="C56" s="265"/>
      <c r="D56" s="43"/>
      <c r="E56" s="266">
        <v>0</v>
      </c>
      <c r="F56" s="267"/>
      <c r="G56" s="9"/>
      <c r="H56" s="5"/>
    </row>
    <row r="57" spans="1:8" ht="15" customHeight="1">
      <c r="A57" s="44">
        <v>6</v>
      </c>
      <c r="B57" s="264" t="str">
        <f t="shared" si="1"/>
        <v/>
      </c>
      <c r="C57" s="265"/>
      <c r="D57" s="43"/>
      <c r="E57" s="266">
        <v>0</v>
      </c>
      <c r="F57" s="267"/>
      <c r="G57" s="9"/>
      <c r="H57" s="5"/>
    </row>
    <row r="58" spans="1:8" ht="15" customHeight="1">
      <c r="A58" s="44">
        <v>7</v>
      </c>
      <c r="B58" s="264" t="str">
        <f t="shared" si="1"/>
        <v/>
      </c>
      <c r="C58" s="265"/>
      <c r="D58" s="43"/>
      <c r="E58" s="266">
        <v>0</v>
      </c>
      <c r="F58" s="267"/>
      <c r="G58" s="9"/>
      <c r="H58" s="5"/>
    </row>
    <row r="59" spans="1:8" ht="15" customHeight="1">
      <c r="A59" s="42">
        <v>8</v>
      </c>
      <c r="B59" s="268" t="str">
        <f t="shared" si="1"/>
        <v/>
      </c>
      <c r="C59" s="269"/>
      <c r="D59" s="41"/>
      <c r="E59" s="270">
        <v>0</v>
      </c>
      <c r="F59" s="271"/>
      <c r="G59" s="9"/>
      <c r="H59" s="5"/>
    </row>
    <row r="60" spans="1:8" ht="15" customHeight="1">
      <c r="A60" s="36"/>
      <c r="B60" s="127"/>
      <c r="C60" s="171"/>
      <c r="D60" s="145" t="s">
        <v>131</v>
      </c>
      <c r="E60" s="14" t="s">
        <v>55</v>
      </c>
      <c r="F60" s="121">
        <f>SUM(E52:F59)</f>
        <v>0</v>
      </c>
      <c r="G60" s="9"/>
      <c r="H60" s="5"/>
    </row>
    <row r="61" spans="1:8" ht="15" customHeight="1">
      <c r="A61" s="36"/>
      <c r="B61" s="145"/>
      <c r="C61" s="145"/>
      <c r="D61" s="145"/>
      <c r="E61" s="9"/>
      <c r="F61" s="145"/>
      <c r="G61" s="9"/>
      <c r="H61" s="5"/>
    </row>
    <row r="62" spans="1:8" ht="15" customHeight="1">
      <c r="A62" s="272" t="s">
        <v>127</v>
      </c>
      <c r="B62" s="273"/>
      <c r="C62" s="172"/>
      <c r="D62" s="172"/>
      <c r="E62" s="108"/>
      <c r="F62" s="172"/>
      <c r="G62" s="143"/>
      <c r="H62" s="105"/>
    </row>
    <row r="63" spans="1:8" ht="15" customHeight="1">
      <c r="A63" s="272"/>
      <c r="B63" s="273"/>
      <c r="C63" s="172"/>
      <c r="D63" s="172"/>
      <c r="E63" s="108"/>
      <c r="F63" s="172"/>
      <c r="G63" s="108"/>
      <c r="H63" s="105"/>
    </row>
    <row r="64" spans="1:8" ht="15" customHeight="1">
      <c r="A64" s="36"/>
      <c r="B64" s="145"/>
      <c r="C64" s="145"/>
      <c r="D64" s="145"/>
      <c r="E64" s="9"/>
      <c r="F64" s="145"/>
      <c r="G64" s="9"/>
      <c r="H64" s="5"/>
    </row>
    <row r="65" spans="1:8" ht="15" customHeight="1">
      <c r="A65" s="10"/>
      <c r="B65" s="8" t="s">
        <v>56</v>
      </c>
      <c r="C65" s="145" t="s">
        <v>55</v>
      </c>
      <c r="D65" s="173">
        <f>F60</f>
        <v>0</v>
      </c>
      <c r="E65" s="9"/>
      <c r="F65" s="8"/>
      <c r="G65" s="145"/>
      <c r="H65" s="174"/>
    </row>
    <row r="66" spans="1:8" ht="15" customHeight="1">
      <c r="A66" s="10"/>
      <c r="B66" s="8" t="s">
        <v>122</v>
      </c>
      <c r="C66" s="12" t="s">
        <v>23</v>
      </c>
      <c r="D66" s="175">
        <f>IFERROR(VLOOKUPs!C21,0)</f>
        <v>0</v>
      </c>
      <c r="E66" s="62"/>
      <c r="F66" s="137"/>
      <c r="G66" s="12"/>
      <c r="H66" s="176"/>
    </row>
    <row r="67" spans="1:8" ht="7.5" customHeight="1">
      <c r="A67" s="10"/>
      <c r="B67" s="8"/>
      <c r="C67" s="12"/>
      <c r="D67" s="130"/>
      <c r="E67" s="30"/>
      <c r="F67" s="9"/>
      <c r="G67" s="9"/>
      <c r="H67" s="5"/>
    </row>
    <row r="68" spans="1:8" ht="15" customHeight="1">
      <c r="A68" s="8" t="s">
        <v>283</v>
      </c>
      <c r="B68" s="146"/>
      <c r="C68" s="12" t="s">
        <v>23</v>
      </c>
      <c r="D68" s="147">
        <v>0</v>
      </c>
      <c r="E68" s="77" t="str">
        <f>IF(AND(B68="",D68&lt;&gt;0),"ERROR: please enter the additional services in cell B68",IF(AND(B68&lt;&gt;"",D68&gt;0),"Note that additional included services are subject to approval",""))</f>
        <v/>
      </c>
      <c r="F68" s="137"/>
      <c r="G68" s="12"/>
      <c r="H68" s="176"/>
    </row>
    <row r="69" spans="1:8" ht="15" customHeight="1">
      <c r="A69" s="10"/>
      <c r="B69" s="14" t="s">
        <v>138</v>
      </c>
      <c r="C69" s="145" t="s">
        <v>51</v>
      </c>
      <c r="D69" s="173">
        <f>D65-D66</f>
        <v>0</v>
      </c>
      <c r="E69" s="9"/>
      <c r="F69" s="9"/>
      <c r="G69" s="145"/>
      <c r="H69" s="174"/>
    </row>
    <row r="70" spans="1:8" ht="7.5" customHeight="1" thickBot="1">
      <c r="A70" s="4"/>
      <c r="B70" s="35"/>
      <c r="C70" s="178"/>
      <c r="D70" s="179"/>
      <c r="E70" s="3"/>
      <c r="F70" s="3"/>
      <c r="G70" s="34"/>
      <c r="H70" s="2"/>
    </row>
    <row r="71" spans="1:8" ht="13.5" thickBot="1">
      <c r="A71" s="274" t="s">
        <v>50</v>
      </c>
      <c r="B71" s="275"/>
      <c r="C71" s="275"/>
      <c r="D71" s="275"/>
      <c r="E71" s="275"/>
      <c r="F71" s="275"/>
      <c r="G71" s="275"/>
      <c r="H71" s="276"/>
    </row>
    <row r="72" spans="1:8" ht="7.5" customHeight="1">
      <c r="A72" s="10"/>
      <c r="B72" s="33"/>
      <c r="C72" s="32"/>
      <c r="D72" s="31"/>
      <c r="E72" s="116"/>
      <c r="F72" s="116"/>
      <c r="G72" s="116"/>
      <c r="H72" s="117"/>
    </row>
    <row r="73" spans="1:8" ht="15" customHeight="1">
      <c r="A73" s="10" t="s">
        <v>49</v>
      </c>
      <c r="B73" s="33"/>
      <c r="C73" s="32" t="s">
        <v>137</v>
      </c>
      <c r="D73" s="128">
        <f>IF(COUNTIF(F37:F44,"Yes")=COUNTIF(E52:F59,"&gt;0"),D48+D69,"ERROR")</f>
        <v>0</v>
      </c>
      <c r="E73" s="277" t="str">
        <f>IF(D73="ERROR","Please complete Section C or adjust Section B to remove shelter component.","")</f>
        <v/>
      </c>
      <c r="F73" s="277"/>
      <c r="G73" s="277"/>
      <c r="H73" s="117"/>
    </row>
    <row r="74" spans="1:8" ht="15" customHeight="1">
      <c r="A74" s="124" t="s">
        <v>48</v>
      </c>
      <c r="B74" s="125"/>
      <c r="C74" s="125"/>
      <c r="D74" s="129"/>
      <c r="E74" s="277"/>
      <c r="F74" s="277"/>
      <c r="G74" s="277"/>
      <c r="H74" s="126"/>
    </row>
    <row r="75" spans="1:8" ht="15" customHeight="1">
      <c r="A75" s="10" t="s">
        <v>47</v>
      </c>
      <c r="B75" s="8" t="s">
        <v>46</v>
      </c>
      <c r="C75" s="12" t="s">
        <v>23</v>
      </c>
      <c r="D75" s="180">
        <f>IFERROR(IF(VLOOKUPs!J4=FALSE,VLOOKUP(VLOOKUPs!B1,'Utility and Services Table'!A2:D111,2,FALSE),0),0)</f>
        <v>0</v>
      </c>
      <c r="E75" s="30" t="s">
        <v>45</v>
      </c>
      <c r="F75" s="9"/>
      <c r="G75" s="9"/>
      <c r="H75" s="5"/>
    </row>
    <row r="76" spans="1:8" ht="15" customHeight="1">
      <c r="A76" s="10"/>
      <c r="B76" s="8" t="s">
        <v>44</v>
      </c>
      <c r="C76" s="12" t="s">
        <v>23</v>
      </c>
      <c r="D76" s="180">
        <f>IFERROR(IF(VLOOKUPs!J5=FALSE,VLOOKUP(VLOOKUPs!B1,'Utility and Services Table'!A2:D111,4,FALSE),0),0)</f>
        <v>0</v>
      </c>
      <c r="E76" s="30" t="s">
        <v>43</v>
      </c>
      <c r="F76" s="9"/>
      <c r="G76" s="9"/>
      <c r="H76" s="5"/>
    </row>
    <row r="77" spans="1:8" ht="7.5" customHeight="1">
      <c r="A77" s="10"/>
      <c r="B77" s="8"/>
      <c r="C77" s="12"/>
      <c r="D77" s="130"/>
      <c r="E77" s="30"/>
      <c r="F77" s="9"/>
      <c r="G77" s="9"/>
      <c r="H77" s="5"/>
    </row>
    <row r="78" spans="1:8" ht="15" customHeight="1">
      <c r="A78" s="10" t="s">
        <v>42</v>
      </c>
      <c r="B78" s="8" t="s">
        <v>9</v>
      </c>
      <c r="C78" s="12" t="s">
        <v>41</v>
      </c>
      <c r="D78" s="181">
        <f>IFERROR(IF(VLOOKUPs!J6=TRUE,VLOOKUP(VLOOKUPs!B1,'Utility and Services Table'!A2:D111,3,FALSE),0),0)</f>
        <v>0</v>
      </c>
      <c r="E78" s="30" t="s">
        <v>40</v>
      </c>
      <c r="F78" s="9"/>
      <c r="G78" s="9"/>
      <c r="H78" s="5"/>
    </row>
    <row r="79" spans="1:8" ht="15" customHeight="1">
      <c r="A79" s="15" t="s">
        <v>39</v>
      </c>
      <c r="B79" s="9"/>
      <c r="C79" s="14" t="s">
        <v>38</v>
      </c>
      <c r="D79" s="128">
        <f>IFERROR(D73-D75-D76+D78,"ERROR")</f>
        <v>0</v>
      </c>
      <c r="E79" s="9"/>
      <c r="F79" s="9"/>
      <c r="G79" s="9"/>
      <c r="H79" s="5"/>
    </row>
    <row r="80" spans="1:8" ht="13" thickBot="1">
      <c r="A80" s="4"/>
      <c r="B80" s="3"/>
      <c r="C80" s="29"/>
      <c r="D80" s="3"/>
      <c r="E80" s="3"/>
      <c r="F80" s="3"/>
      <c r="G80" s="3"/>
      <c r="H80" s="2"/>
    </row>
    <row r="81" spans="1:8" ht="13.5" thickBot="1">
      <c r="A81" s="243" t="s">
        <v>37</v>
      </c>
      <c r="B81" s="244"/>
      <c r="C81" s="244"/>
      <c r="D81" s="244"/>
      <c r="E81" s="244"/>
      <c r="F81" s="244"/>
      <c r="G81" s="244"/>
      <c r="H81" s="245"/>
    </row>
    <row r="82" spans="1:8" s="28" customFormat="1" ht="7.5" customHeight="1">
      <c r="A82" s="21"/>
      <c r="B82" s="20"/>
      <c r="C82" s="20"/>
      <c r="D82" s="20"/>
      <c r="E82" s="20"/>
      <c r="F82" s="20"/>
      <c r="G82" s="20"/>
      <c r="H82" s="19"/>
    </row>
    <row r="83" spans="1:8" ht="15" customHeight="1">
      <c r="A83" s="15" t="s">
        <v>36</v>
      </c>
      <c r="B83" s="9"/>
      <c r="C83" s="14" t="s">
        <v>35</v>
      </c>
      <c r="D83" s="23">
        <f>$B$12*0.25</f>
        <v>0</v>
      </c>
      <c r="E83" s="9"/>
      <c r="F83" s="9"/>
      <c r="G83" s="9"/>
      <c r="H83" s="5"/>
    </row>
    <row r="84" spans="1:8" ht="7.5" customHeight="1" thickBot="1">
      <c r="A84" s="10"/>
      <c r="B84" s="9"/>
      <c r="C84" s="9"/>
      <c r="D84" s="9"/>
      <c r="E84" s="9"/>
      <c r="F84" s="9"/>
      <c r="G84" s="9"/>
      <c r="H84" s="5"/>
    </row>
    <row r="85" spans="1:8" ht="13.5" thickBot="1">
      <c r="A85" s="243" t="s">
        <v>34</v>
      </c>
      <c r="B85" s="244"/>
      <c r="C85" s="244"/>
      <c r="D85" s="244"/>
      <c r="E85" s="244"/>
      <c r="F85" s="244"/>
      <c r="G85" s="244"/>
      <c r="H85" s="245"/>
    </row>
    <row r="86" spans="1:8" s="28" customFormat="1" ht="13">
      <c r="A86" s="21"/>
      <c r="B86" s="20"/>
      <c r="C86" s="20"/>
      <c r="D86" s="20"/>
      <c r="E86" s="20"/>
      <c r="F86" s="20"/>
      <c r="G86" s="20"/>
      <c r="H86" s="19"/>
    </row>
    <row r="87" spans="1:8">
      <c r="A87" s="10" t="s">
        <v>33</v>
      </c>
      <c r="B87" s="9"/>
      <c r="C87" s="9"/>
      <c r="D87" s="27">
        <f>$C$33</f>
        <v>0</v>
      </c>
      <c r="E87" s="9"/>
      <c r="F87" s="9"/>
      <c r="G87" s="9"/>
      <c r="H87" s="5"/>
    </row>
    <row r="88" spans="1:8">
      <c r="A88" s="10" t="s">
        <v>32</v>
      </c>
      <c r="B88" s="9"/>
      <c r="C88" s="12" t="s">
        <v>23</v>
      </c>
      <c r="D88" s="27">
        <f>MAX(D79,D83)</f>
        <v>0</v>
      </c>
      <c r="E88" s="25" t="s">
        <v>31</v>
      </c>
      <c r="F88" s="9"/>
      <c r="G88" s="9"/>
      <c r="H88" s="5"/>
    </row>
    <row r="89" spans="1:8">
      <c r="A89" s="278" t="s">
        <v>30</v>
      </c>
      <c r="B89" s="279"/>
      <c r="C89" s="12" t="s">
        <v>23</v>
      </c>
      <c r="D89" s="26">
        <v>0</v>
      </c>
      <c r="E89" s="25" t="s">
        <v>29</v>
      </c>
      <c r="F89" s="9"/>
      <c r="G89" s="9"/>
      <c r="H89" s="5"/>
    </row>
    <row r="90" spans="1:8" ht="13">
      <c r="A90" s="15" t="s">
        <v>24</v>
      </c>
      <c r="B90" s="9"/>
      <c r="C90" s="14" t="s">
        <v>28</v>
      </c>
      <c r="D90" s="24">
        <f>ROUND(MAX(D87-D88-D89,0), 0)</f>
        <v>0</v>
      </c>
      <c r="E90" s="9" t="s">
        <v>20</v>
      </c>
      <c r="F90" s="9"/>
      <c r="G90" s="9"/>
      <c r="H90" s="5"/>
    </row>
    <row r="91" spans="1:8" ht="13.5" thickBot="1">
      <c r="A91" s="15"/>
      <c r="B91" s="9"/>
      <c r="C91" s="8"/>
      <c r="D91" s="23"/>
      <c r="E91" s="22"/>
      <c r="F91" s="9"/>
      <c r="G91" s="9"/>
      <c r="H91" s="5"/>
    </row>
    <row r="92" spans="1:8" ht="13.5" thickBot="1">
      <c r="A92" s="243" t="s">
        <v>27</v>
      </c>
      <c r="B92" s="244"/>
      <c r="C92" s="244"/>
      <c r="D92" s="244"/>
      <c r="E92" s="244"/>
      <c r="F92" s="244"/>
      <c r="G92" s="244"/>
      <c r="H92" s="245"/>
    </row>
    <row r="93" spans="1:8" ht="7.5" customHeight="1">
      <c r="A93" s="21"/>
      <c r="B93" s="20"/>
      <c r="C93" s="20"/>
      <c r="D93" s="20"/>
      <c r="E93" s="20"/>
      <c r="F93" s="20"/>
      <c r="G93" s="20"/>
      <c r="H93" s="19"/>
    </row>
    <row r="94" spans="1:8" ht="15" customHeight="1">
      <c r="A94" s="10" t="s">
        <v>26</v>
      </c>
      <c r="B94" s="9"/>
      <c r="C94" s="9"/>
      <c r="D94" s="17">
        <f>$B$12</f>
        <v>0</v>
      </c>
      <c r="E94" s="9"/>
      <c r="F94" s="9"/>
      <c r="G94" s="9"/>
      <c r="H94" s="5"/>
    </row>
    <row r="95" spans="1:8" ht="15" customHeight="1">
      <c r="A95" s="18" t="s">
        <v>25</v>
      </c>
      <c r="B95" s="9"/>
      <c r="C95" s="12" t="s">
        <v>23</v>
      </c>
      <c r="D95" s="17">
        <f>$C$32</f>
        <v>0</v>
      </c>
      <c r="E95" s="9"/>
      <c r="F95" s="9"/>
      <c r="G95" s="9"/>
      <c r="H95" s="5"/>
    </row>
    <row r="96" spans="1:8" ht="15" customHeight="1">
      <c r="A96" s="10" t="s">
        <v>24</v>
      </c>
      <c r="B96" s="9"/>
      <c r="C96" s="12" t="s">
        <v>23</v>
      </c>
      <c r="D96" s="16">
        <f>$D$90</f>
        <v>0</v>
      </c>
      <c r="E96" s="9"/>
      <c r="F96" s="9"/>
      <c r="G96" s="9"/>
      <c r="H96" s="5"/>
    </row>
    <row r="97" spans="1:8" ht="15" customHeight="1">
      <c r="A97" s="15" t="s">
        <v>22</v>
      </c>
      <c r="B97" s="9"/>
      <c r="C97" s="14" t="s">
        <v>21</v>
      </c>
      <c r="D97" s="13">
        <f>ROUND((D94-D95)-D96, 0)</f>
        <v>0</v>
      </c>
      <c r="E97" s="9" t="s">
        <v>20</v>
      </c>
      <c r="F97" s="9"/>
      <c r="G97" s="9"/>
      <c r="H97" s="5"/>
    </row>
    <row r="98" spans="1:8" ht="9.75" customHeight="1">
      <c r="A98" s="10"/>
      <c r="B98" s="9"/>
      <c r="C98" s="12"/>
      <c r="D98" s="11"/>
      <c r="E98" s="9"/>
      <c r="F98" s="9"/>
      <c r="G98" s="9"/>
      <c r="H98" s="5"/>
    </row>
    <row r="99" spans="1:8" ht="15" customHeight="1">
      <c r="A99" s="10" t="s">
        <v>19</v>
      </c>
      <c r="B99" s="280"/>
      <c r="C99" s="280"/>
      <c r="D99" s="9"/>
      <c r="E99" s="8" t="s">
        <v>17</v>
      </c>
      <c r="F99" s="7"/>
      <c r="G99" s="6"/>
      <c r="H99" s="5"/>
    </row>
    <row r="100" spans="1:8" ht="9.75" customHeight="1">
      <c r="A100" s="10"/>
      <c r="B100" s="9"/>
      <c r="C100" s="9"/>
      <c r="D100" s="9"/>
      <c r="E100" s="8"/>
      <c r="F100" s="9"/>
      <c r="G100" s="6"/>
      <c r="H100" s="5"/>
    </row>
    <row r="101" spans="1:8" ht="15" customHeight="1">
      <c r="A101" s="10" t="s">
        <v>18</v>
      </c>
      <c r="B101" s="280"/>
      <c r="C101" s="280"/>
      <c r="D101" s="9"/>
      <c r="E101" s="8" t="s">
        <v>17</v>
      </c>
      <c r="F101" s="7"/>
      <c r="G101" s="6"/>
      <c r="H101" s="5"/>
    </row>
    <row r="102" spans="1:8" ht="9.75" customHeight="1" thickBot="1">
      <c r="A102" s="4"/>
      <c r="B102" s="3"/>
      <c r="C102" s="3"/>
      <c r="D102" s="3"/>
      <c r="E102" s="3"/>
      <c r="F102" s="3"/>
      <c r="G102" s="3"/>
      <c r="H102" s="2"/>
    </row>
  </sheetData>
  <sheetProtection algorithmName="SHA-512" hashValue="UaRF2zTbqY8D83o+6/6vvsbbGHx6/7m/ffyUdRHIYg3sG9bWClnkHJpj1P3SAnEEfEwcc5DddaYwJKrfizNR9A==" saltValue="4QA8Y2/td+sHPFV8G5DNiA==" spinCount="100000" sheet="1" selectLockedCells="1"/>
  <mergeCells count="54">
    <mergeCell ref="A85:H85"/>
    <mergeCell ref="A89:B89"/>
    <mergeCell ref="A92:H92"/>
    <mergeCell ref="B99:C99"/>
    <mergeCell ref="B101:C101"/>
    <mergeCell ref="A81:H81"/>
    <mergeCell ref="B56:C56"/>
    <mergeCell ref="E56:F56"/>
    <mergeCell ref="B57:C57"/>
    <mergeCell ref="E57:F57"/>
    <mergeCell ref="B58:C58"/>
    <mergeCell ref="E58:F58"/>
    <mergeCell ref="B59:C59"/>
    <mergeCell ref="E59:F59"/>
    <mergeCell ref="A62:B63"/>
    <mergeCell ref="A71:H71"/>
    <mergeCell ref="E73:G74"/>
    <mergeCell ref="B53:C53"/>
    <mergeCell ref="E53:F53"/>
    <mergeCell ref="B54:C54"/>
    <mergeCell ref="E54:F54"/>
    <mergeCell ref="B55:C55"/>
    <mergeCell ref="E55:F55"/>
    <mergeCell ref="B45:F45"/>
    <mergeCell ref="A50:H50"/>
    <mergeCell ref="B51:C51"/>
    <mergeCell ref="E51:F51"/>
    <mergeCell ref="B52:C52"/>
    <mergeCell ref="E52:F52"/>
    <mergeCell ref="B42:C42"/>
    <mergeCell ref="G42:H42"/>
    <mergeCell ref="B43:C43"/>
    <mergeCell ref="G43:H43"/>
    <mergeCell ref="B44:C44"/>
    <mergeCell ref="G44:H44"/>
    <mergeCell ref="B39:C39"/>
    <mergeCell ref="G39:H39"/>
    <mergeCell ref="B40:C40"/>
    <mergeCell ref="G40:H40"/>
    <mergeCell ref="B41:C41"/>
    <mergeCell ref="G41:H41"/>
    <mergeCell ref="B36:C36"/>
    <mergeCell ref="G36:H36"/>
    <mergeCell ref="B37:C37"/>
    <mergeCell ref="G37:H37"/>
    <mergeCell ref="I37:K38"/>
    <mergeCell ref="B38:C38"/>
    <mergeCell ref="G38:H38"/>
    <mergeCell ref="A35:H35"/>
    <mergeCell ref="A1:H1"/>
    <mergeCell ref="B2:D2"/>
    <mergeCell ref="A6:H6"/>
    <mergeCell ref="B7:F7"/>
    <mergeCell ref="A28:H28"/>
  </mergeCells>
  <dataValidations count="2">
    <dataValidation type="list" allowBlank="1" showInputMessage="1" showErrorMessage="1" sqref="F37:F44">
      <formula1>"Yes, No, N/A"</formula1>
    </dataValidation>
    <dataValidation type="decimal" allowBlank="1" showInputMessage="1" showErrorMessage="1" promptTitle="Must be between 25% and 30%" sqref="H12">
      <formula1>0.25</formula1>
      <formula2>0.3</formula2>
    </dataValidation>
  </dataValidations>
  <printOptions horizontalCentered="1"/>
  <pageMargins left="0.25" right="0.25" top="0.75" bottom="0.75" header="0.3" footer="0.3"/>
  <pageSetup scale="68" fitToHeight="0" orientation="portrait"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19050</xdr:colOff>
                    <xdr:row>13</xdr:row>
                    <xdr:rowOff>0</xdr:rowOff>
                  </from>
                  <to>
                    <xdr:col>2</xdr:col>
                    <xdr:colOff>107950</xdr:colOff>
                    <xdr:row>14</xdr:row>
                    <xdr:rowOff>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5</xdr:col>
                    <xdr:colOff>31750</xdr:colOff>
                    <xdr:row>17</xdr:row>
                    <xdr:rowOff>0</xdr:rowOff>
                  </from>
                  <to>
                    <xdr:col>5</xdr:col>
                    <xdr:colOff>793750</xdr:colOff>
                    <xdr:row>17</xdr:row>
                    <xdr:rowOff>184150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xdr:col>
                    <xdr:colOff>31750</xdr:colOff>
                    <xdr:row>17</xdr:row>
                    <xdr:rowOff>0</xdr:rowOff>
                  </from>
                  <to>
                    <xdr:col>2</xdr:col>
                    <xdr:colOff>50800</xdr:colOff>
                    <xdr:row>18</xdr:row>
                    <xdr:rowOff>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xdr:col>
                    <xdr:colOff>31750</xdr:colOff>
                    <xdr:row>17</xdr:row>
                    <xdr:rowOff>12700</xdr:rowOff>
                  </from>
                  <to>
                    <xdr:col>2</xdr:col>
                    <xdr:colOff>1009650</xdr:colOff>
                    <xdr:row>18</xdr:row>
                    <xdr:rowOff>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xdr:col>
                    <xdr:colOff>31750</xdr:colOff>
                    <xdr:row>2</xdr:row>
                    <xdr:rowOff>88900</xdr:rowOff>
                  </from>
                  <to>
                    <xdr:col>1</xdr:col>
                    <xdr:colOff>946150</xdr:colOff>
                    <xdr:row>3</xdr:row>
                    <xdr:rowOff>171450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xdr:col>
                    <xdr:colOff>800100</xdr:colOff>
                    <xdr:row>2</xdr:row>
                    <xdr:rowOff>88900</xdr:rowOff>
                  </from>
                  <to>
                    <xdr:col>2</xdr:col>
                    <xdr:colOff>793750</xdr:colOff>
                    <xdr:row>4</xdr:row>
                    <xdr:rowOff>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3</xdr:col>
                    <xdr:colOff>12700</xdr:colOff>
                    <xdr:row>2</xdr:row>
                    <xdr:rowOff>88900</xdr:rowOff>
                  </from>
                  <to>
                    <xdr:col>3</xdr:col>
                    <xdr:colOff>1123950</xdr:colOff>
                    <xdr:row>4</xdr:row>
                    <xdr:rowOff>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xdr:col>
                    <xdr:colOff>927100</xdr:colOff>
                    <xdr:row>12</xdr:row>
                    <xdr:rowOff>114300</xdr:rowOff>
                  </from>
                  <to>
                    <xdr:col>2</xdr:col>
                    <xdr:colOff>812800</xdr:colOff>
                    <xdr:row>14</xdr:row>
                    <xdr:rowOff>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2</xdr:col>
                    <xdr:colOff>895350</xdr:colOff>
                    <xdr:row>13</xdr:row>
                    <xdr:rowOff>0</xdr:rowOff>
                  </from>
                  <to>
                    <xdr:col>3</xdr:col>
                    <xdr:colOff>984250</xdr:colOff>
                    <xdr:row>14</xdr:row>
                    <xdr:rowOff>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3</xdr:col>
                    <xdr:colOff>1079500</xdr:colOff>
                    <xdr:row>13</xdr:row>
                    <xdr:rowOff>0</xdr:rowOff>
                  </from>
                  <to>
                    <xdr:col>4</xdr:col>
                    <xdr:colOff>812800</xdr:colOff>
                    <xdr:row>14</xdr:row>
                    <xdr:rowOff>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4</xdr:col>
                    <xdr:colOff>895350</xdr:colOff>
                    <xdr:row>13</xdr:row>
                    <xdr:rowOff>0</xdr:rowOff>
                  </from>
                  <to>
                    <xdr:col>5</xdr:col>
                    <xdr:colOff>781050</xdr:colOff>
                    <xdr:row>14</xdr:row>
                    <xdr:rowOff>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6</xdr:col>
                    <xdr:colOff>31750</xdr:colOff>
                    <xdr:row>17</xdr:row>
                    <xdr:rowOff>0</xdr:rowOff>
                  </from>
                  <to>
                    <xdr:col>6</xdr:col>
                    <xdr:colOff>793750</xdr:colOff>
                    <xdr:row>17</xdr:row>
                    <xdr:rowOff>184150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6</xdr:col>
                    <xdr:colOff>31750</xdr:colOff>
                    <xdr:row>19</xdr:row>
                    <xdr:rowOff>0</xdr:rowOff>
                  </from>
                  <to>
                    <xdr:col>6</xdr:col>
                    <xdr:colOff>793750</xdr:colOff>
                    <xdr:row>19</xdr:row>
                    <xdr:rowOff>184150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7</xdr:col>
                    <xdr:colOff>31750</xdr:colOff>
                    <xdr:row>19</xdr:row>
                    <xdr:rowOff>0</xdr:rowOff>
                  </from>
                  <to>
                    <xdr:col>8</xdr:col>
                    <xdr:colOff>76200</xdr:colOff>
                    <xdr:row>20</xdr:row>
                    <xdr:rowOff>12700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1</xdr:col>
                    <xdr:colOff>31750</xdr:colOff>
                    <xdr:row>19</xdr:row>
                    <xdr:rowOff>0</xdr:rowOff>
                  </from>
                  <to>
                    <xdr:col>1</xdr:col>
                    <xdr:colOff>793750</xdr:colOff>
                    <xdr:row>19</xdr:row>
                    <xdr:rowOff>184150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2</xdr:col>
                    <xdr:colOff>31750</xdr:colOff>
                    <xdr:row>19</xdr:row>
                    <xdr:rowOff>0</xdr:rowOff>
                  </from>
                  <to>
                    <xdr:col>2</xdr:col>
                    <xdr:colOff>793750</xdr:colOff>
                    <xdr:row>19</xdr:row>
                    <xdr:rowOff>184150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3</xdr:col>
                    <xdr:colOff>31750</xdr:colOff>
                    <xdr:row>19</xdr:row>
                    <xdr:rowOff>0</xdr:rowOff>
                  </from>
                  <to>
                    <xdr:col>3</xdr:col>
                    <xdr:colOff>793750</xdr:colOff>
                    <xdr:row>19</xdr:row>
                    <xdr:rowOff>184150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1</xdr:col>
                    <xdr:colOff>31750</xdr:colOff>
                    <xdr:row>21</xdr:row>
                    <xdr:rowOff>0</xdr:rowOff>
                  </from>
                  <to>
                    <xdr:col>1</xdr:col>
                    <xdr:colOff>793750</xdr:colOff>
                    <xdr:row>21</xdr:row>
                    <xdr:rowOff>184150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2</xdr:col>
                    <xdr:colOff>31750</xdr:colOff>
                    <xdr:row>21</xdr:row>
                    <xdr:rowOff>0</xdr:rowOff>
                  </from>
                  <to>
                    <xdr:col>2</xdr:col>
                    <xdr:colOff>793750</xdr:colOff>
                    <xdr:row>21</xdr:row>
                    <xdr:rowOff>184150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3</xdr:col>
                    <xdr:colOff>31750</xdr:colOff>
                    <xdr:row>21</xdr:row>
                    <xdr:rowOff>0</xdr:rowOff>
                  </from>
                  <to>
                    <xdr:col>3</xdr:col>
                    <xdr:colOff>1136650</xdr:colOff>
                    <xdr:row>22</xdr:row>
                    <xdr:rowOff>0</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4</xdr:col>
                    <xdr:colOff>31750</xdr:colOff>
                    <xdr:row>21</xdr:row>
                    <xdr:rowOff>0</xdr:rowOff>
                  </from>
                  <to>
                    <xdr:col>4</xdr:col>
                    <xdr:colOff>793750</xdr:colOff>
                    <xdr:row>21</xdr:row>
                    <xdr:rowOff>184150</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5</xdr:col>
                    <xdr:colOff>31750</xdr:colOff>
                    <xdr:row>21</xdr:row>
                    <xdr:rowOff>0</xdr:rowOff>
                  </from>
                  <to>
                    <xdr:col>5</xdr:col>
                    <xdr:colOff>1155700</xdr:colOff>
                    <xdr:row>21</xdr:row>
                    <xdr:rowOff>184150</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5</xdr:col>
                    <xdr:colOff>876300</xdr:colOff>
                    <xdr:row>13</xdr:row>
                    <xdr:rowOff>0</xdr:rowOff>
                  </from>
                  <to>
                    <xdr:col>6</xdr:col>
                    <xdr:colOff>927100</xdr:colOff>
                    <xdr:row>14</xdr:row>
                    <xdr:rowOff>0</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4</xdr:col>
                    <xdr:colOff>57150</xdr:colOff>
                    <xdr:row>61</xdr:row>
                    <xdr:rowOff>184150</xdr:rowOff>
                  </from>
                  <to>
                    <xdr:col>5</xdr:col>
                    <xdr:colOff>609600</xdr:colOff>
                    <xdr:row>62</xdr:row>
                    <xdr:rowOff>171450</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3</xdr:col>
                    <xdr:colOff>50800</xdr:colOff>
                    <xdr:row>61</xdr:row>
                    <xdr:rowOff>184150</xdr:rowOff>
                  </from>
                  <to>
                    <xdr:col>3</xdr:col>
                    <xdr:colOff>1174750</xdr:colOff>
                    <xdr:row>62</xdr:row>
                    <xdr:rowOff>171450</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3</xdr:col>
                    <xdr:colOff>50800</xdr:colOff>
                    <xdr:row>61</xdr:row>
                    <xdr:rowOff>12700</xdr:rowOff>
                  </from>
                  <to>
                    <xdr:col>4</xdr:col>
                    <xdr:colOff>88900</xdr:colOff>
                    <xdr:row>62</xdr:row>
                    <xdr:rowOff>0</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2</xdr:col>
                    <xdr:colOff>0</xdr:colOff>
                    <xdr:row>61</xdr:row>
                    <xdr:rowOff>184150</xdr:rowOff>
                  </from>
                  <to>
                    <xdr:col>2</xdr:col>
                    <xdr:colOff>1123950</xdr:colOff>
                    <xdr:row>62</xdr:row>
                    <xdr:rowOff>171450</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2</xdr:col>
                    <xdr:colOff>0</xdr:colOff>
                    <xdr:row>61</xdr:row>
                    <xdr:rowOff>12700</xdr:rowOff>
                  </from>
                  <to>
                    <xdr:col>3</xdr:col>
                    <xdr:colOff>12700</xdr:colOff>
                    <xdr:row>61</xdr:row>
                    <xdr:rowOff>184150</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4</xdr:col>
                    <xdr:colOff>57150</xdr:colOff>
                    <xdr:row>61</xdr:row>
                    <xdr:rowOff>12700</xdr:rowOff>
                  </from>
                  <to>
                    <xdr:col>6</xdr:col>
                    <xdr:colOff>781050</xdr:colOff>
                    <xdr:row>62</xdr:row>
                    <xdr:rowOff>0</xdr:rowOff>
                  </to>
                </anchor>
              </controlPr>
            </control>
          </mc:Choice>
        </mc:AlternateContent>
        <mc:AlternateContent xmlns:mc="http://schemas.openxmlformats.org/markup-compatibility/2006">
          <mc:Choice Requires="x14">
            <control shapeId="14369" r:id="rId33" name="Option Button 33">
              <controlPr defaultSize="0" autoFill="0" autoLine="0" autoPict="0">
                <anchor moveWithCells="1">
                  <from>
                    <xdr:col>5</xdr:col>
                    <xdr:colOff>584200</xdr:colOff>
                    <xdr:row>61</xdr:row>
                    <xdr:rowOff>95250</xdr:rowOff>
                  </from>
                  <to>
                    <xdr:col>5</xdr:col>
                    <xdr:colOff>1066800</xdr:colOff>
                    <xdr:row>63</xdr:row>
                    <xdr:rowOff>95250</xdr:rowOff>
                  </to>
                </anchor>
              </controlPr>
            </control>
          </mc:Choice>
        </mc:AlternateContent>
        <mc:AlternateContent xmlns:mc="http://schemas.openxmlformats.org/markup-compatibility/2006">
          <mc:Choice Requires="x14">
            <control shapeId="14370" r:id="rId34" name="Option Button 34">
              <controlPr defaultSize="0" autoFill="0" autoLine="0" autoPict="0">
                <anchor moveWithCells="1">
                  <from>
                    <xdr:col>5</xdr:col>
                    <xdr:colOff>965200</xdr:colOff>
                    <xdr:row>61</xdr:row>
                    <xdr:rowOff>95250</xdr:rowOff>
                  </from>
                  <to>
                    <xdr:col>6</xdr:col>
                    <xdr:colOff>266700</xdr:colOff>
                    <xdr:row>63</xdr:row>
                    <xdr:rowOff>95250</xdr:rowOff>
                  </to>
                </anchor>
              </controlPr>
            </control>
          </mc:Choice>
        </mc:AlternateContent>
        <mc:AlternateContent xmlns:mc="http://schemas.openxmlformats.org/markup-compatibility/2006">
          <mc:Choice Requires="x14">
            <control shapeId="14371" r:id="rId35" name="Option Button 35">
              <controlPr defaultSize="0" autoFill="0" autoLine="0" autoPict="0">
                <anchor moveWithCells="1">
                  <from>
                    <xdr:col>6</xdr:col>
                    <xdr:colOff>171450</xdr:colOff>
                    <xdr:row>61</xdr:row>
                    <xdr:rowOff>95250</xdr:rowOff>
                  </from>
                  <to>
                    <xdr:col>6</xdr:col>
                    <xdr:colOff>660400</xdr:colOff>
                    <xdr:row>63</xdr:row>
                    <xdr:rowOff>95250</xdr:rowOff>
                  </to>
                </anchor>
              </controlPr>
            </control>
          </mc:Choice>
        </mc:AlternateContent>
        <mc:AlternateContent xmlns:mc="http://schemas.openxmlformats.org/markup-compatibility/2006">
          <mc:Choice Requires="x14">
            <control shapeId="14372" r:id="rId36" name="Option Button 36">
              <controlPr defaultSize="0" autoFill="0" autoLine="0" autoPict="0">
                <anchor moveWithCells="1">
                  <from>
                    <xdr:col>6</xdr:col>
                    <xdr:colOff>552450</xdr:colOff>
                    <xdr:row>61</xdr:row>
                    <xdr:rowOff>95250</xdr:rowOff>
                  </from>
                  <to>
                    <xdr:col>7</xdr:col>
                    <xdr:colOff>323850</xdr:colOff>
                    <xdr:row>63</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VLOOKUPs!$A$4:$A$10</xm:f>
          </x14:formula1>
          <xm:sqref>E10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02"/>
  <sheetViews>
    <sheetView workbookViewId="0">
      <selection activeCell="B8" sqref="B8"/>
    </sheetView>
  </sheetViews>
  <sheetFormatPr baseColWidth="10" defaultColWidth="11.453125" defaultRowHeight="12.5"/>
  <cols>
    <col min="1" max="1" width="24.453125" style="1" customWidth="1"/>
    <col min="2" max="3" width="17.1796875" style="1" customWidth="1"/>
    <col min="4" max="4" width="22.453125" style="1" customWidth="1"/>
    <col min="5" max="6" width="20.1796875" style="1" customWidth="1"/>
    <col min="7" max="7" width="14.54296875" style="1" customWidth="1"/>
    <col min="8" max="8" width="13.1796875" style="1" customWidth="1"/>
    <col min="9" max="16384" width="11.453125" style="1"/>
  </cols>
  <sheetData>
    <row r="1" spans="1:8" ht="18.5" thickBot="1">
      <c r="A1" s="239" t="s">
        <v>288</v>
      </c>
      <c r="B1" s="240"/>
      <c r="C1" s="240"/>
      <c r="D1" s="240"/>
      <c r="E1" s="240"/>
      <c r="F1" s="240"/>
      <c r="G1" s="240"/>
      <c r="H1" s="241"/>
    </row>
    <row r="2" spans="1:8" ht="15" customHeight="1" thickBot="1">
      <c r="A2" s="112" t="s">
        <v>129</v>
      </c>
      <c r="B2" s="290"/>
      <c r="C2" s="290"/>
      <c r="D2" s="290"/>
      <c r="E2" s="111" t="s">
        <v>88</v>
      </c>
      <c r="F2" s="184"/>
      <c r="G2" s="111" t="s">
        <v>87</v>
      </c>
      <c r="H2" s="149"/>
    </row>
    <row r="3" spans="1:8" ht="8.15" customHeight="1">
      <c r="A3" s="107"/>
      <c r="B3" s="106"/>
      <c r="C3" s="106"/>
      <c r="D3" s="106"/>
      <c r="E3" s="6"/>
      <c r="F3" s="6"/>
      <c r="G3" s="6"/>
      <c r="H3" s="105"/>
    </row>
    <row r="4" spans="1:8" ht="14.25" customHeight="1">
      <c r="A4" s="109" t="s">
        <v>86</v>
      </c>
      <c r="B4" s="108"/>
      <c r="C4" s="108"/>
      <c r="D4" s="108"/>
      <c r="E4" s="6"/>
      <c r="F4" s="6"/>
      <c r="G4" s="6"/>
      <c r="H4" s="105"/>
    </row>
    <row r="5" spans="1:8" ht="8.15" customHeight="1" thickBot="1">
      <c r="A5" s="107"/>
      <c r="B5" s="106"/>
      <c r="C5" s="106"/>
      <c r="D5" s="106"/>
      <c r="E5" s="6"/>
      <c r="F5" s="6"/>
      <c r="G5" s="6"/>
      <c r="H5" s="105"/>
    </row>
    <row r="6" spans="1:8" ht="13.5" thickBot="1">
      <c r="A6" s="243" t="s">
        <v>85</v>
      </c>
      <c r="B6" s="244"/>
      <c r="C6" s="244"/>
      <c r="D6" s="244"/>
      <c r="E6" s="244"/>
      <c r="F6" s="244"/>
      <c r="G6" s="244"/>
      <c r="H6" s="245"/>
    </row>
    <row r="7" spans="1:8" ht="15" customHeight="1">
      <c r="A7" s="104" t="s">
        <v>130</v>
      </c>
      <c r="B7" s="291"/>
      <c r="C7" s="291"/>
      <c r="D7" s="291"/>
      <c r="E7" s="291"/>
      <c r="F7" s="291"/>
      <c r="G7" s="103" t="s">
        <v>84</v>
      </c>
      <c r="H7" s="150"/>
    </row>
    <row r="8" spans="1:8" s="28" customFormat="1" ht="8.25" customHeight="1">
      <c r="A8" s="101"/>
      <c r="B8" s="99"/>
      <c r="C8" s="99"/>
      <c r="D8" s="99"/>
      <c r="E8" s="99"/>
      <c r="F8" s="100"/>
      <c r="G8" s="99"/>
      <c r="H8" s="98"/>
    </row>
    <row r="9" spans="1:8" ht="13">
      <c r="A9" s="97" t="s">
        <v>83</v>
      </c>
      <c r="B9" s="96" t="s">
        <v>89</v>
      </c>
      <c r="C9" s="95"/>
      <c r="D9" s="95"/>
      <c r="E9" s="95" t="s">
        <v>0</v>
      </c>
      <c r="F9" s="95" t="s">
        <v>82</v>
      </c>
      <c r="G9" s="94"/>
      <c r="H9" s="93" t="s">
        <v>81</v>
      </c>
    </row>
    <row r="10" spans="1:8" ht="15" customHeight="1">
      <c r="A10" s="90"/>
      <c r="B10" s="151"/>
      <c r="C10" s="151"/>
      <c r="D10" s="151"/>
      <c r="E10" s="151"/>
      <c r="F10" s="80"/>
      <c r="G10" s="84"/>
      <c r="H10" s="152"/>
    </row>
    <row r="11" spans="1:8" ht="9.75" customHeight="1">
      <c r="A11" s="90"/>
      <c r="B11" s="84"/>
      <c r="C11" s="84"/>
      <c r="D11" s="84"/>
      <c r="E11" s="84"/>
      <c r="F11" s="84"/>
      <c r="G11" s="84"/>
      <c r="H11" s="51"/>
    </row>
    <row r="12" spans="1:8" ht="13">
      <c r="A12" s="69" t="s">
        <v>80</v>
      </c>
      <c r="B12" s="153"/>
      <c r="C12" s="57" t="s">
        <v>79</v>
      </c>
      <c r="D12" s="84"/>
      <c r="E12" s="84"/>
      <c r="F12" s="84"/>
      <c r="G12" s="32" t="s">
        <v>53</v>
      </c>
      <c r="H12" s="154">
        <v>0.3</v>
      </c>
    </row>
    <row r="13" spans="1:8" ht="9.75" customHeight="1">
      <c r="A13" s="69"/>
      <c r="B13" s="87"/>
      <c r="C13" s="86"/>
      <c r="D13" s="84"/>
      <c r="E13" s="84"/>
      <c r="F13" s="84"/>
      <c r="G13" s="82"/>
      <c r="H13" s="83"/>
    </row>
    <row r="14" spans="1:8" ht="15" customHeight="1">
      <c r="A14" s="56" t="s">
        <v>78</v>
      </c>
      <c r="B14" s="155"/>
      <c r="C14" s="155"/>
      <c r="D14" s="155"/>
      <c r="E14" s="155"/>
      <c r="F14" s="155"/>
      <c r="G14" s="156"/>
      <c r="H14" s="157"/>
    </row>
    <row r="15" spans="1:8" ht="9.75" customHeight="1">
      <c r="A15" s="85"/>
      <c r="B15" s="84"/>
      <c r="C15" s="84"/>
      <c r="D15" s="84"/>
      <c r="E15" s="84"/>
      <c r="F15" s="84"/>
      <c r="G15" s="84"/>
      <c r="H15" s="83"/>
    </row>
    <row r="16" spans="1:8" ht="15" customHeight="1">
      <c r="A16" s="15" t="s">
        <v>128</v>
      </c>
      <c r="B16" s="108"/>
      <c r="C16" s="9"/>
      <c r="D16" s="14" t="s">
        <v>77</v>
      </c>
      <c r="E16" s="159"/>
      <c r="F16" s="158"/>
      <c r="G16" s="9"/>
      <c r="H16" s="5"/>
    </row>
    <row r="17" spans="1:8" ht="9.75" customHeight="1">
      <c r="A17" s="15"/>
      <c r="B17" s="6"/>
      <c r="C17" s="6"/>
      <c r="D17" s="82"/>
      <c r="E17" s="158"/>
      <c r="F17" s="158"/>
      <c r="G17" s="9"/>
      <c r="H17" s="5"/>
    </row>
    <row r="18" spans="1:8" ht="15" customHeight="1">
      <c r="A18" s="15" t="s">
        <v>76</v>
      </c>
      <c r="B18" s="108"/>
      <c r="C18" s="108"/>
      <c r="D18" s="22"/>
      <c r="E18" s="127" t="s">
        <v>135</v>
      </c>
      <c r="F18" s="159"/>
      <c r="G18" s="159"/>
      <c r="H18" s="5"/>
    </row>
    <row r="19" spans="1:8" ht="9.75" customHeight="1">
      <c r="A19" s="56"/>
      <c r="B19" s="78"/>
      <c r="C19" s="78"/>
      <c r="D19" s="78"/>
      <c r="E19" s="78"/>
      <c r="F19" s="78"/>
      <c r="G19" s="77"/>
      <c r="H19" s="76"/>
    </row>
    <row r="20" spans="1:8" ht="15" customHeight="1">
      <c r="A20" s="56" t="s">
        <v>75</v>
      </c>
      <c r="B20" s="108"/>
      <c r="C20" s="108"/>
      <c r="D20" s="108"/>
      <c r="E20" s="78"/>
      <c r="F20" s="116" t="s">
        <v>136</v>
      </c>
      <c r="G20" s="80"/>
      <c r="H20" s="79"/>
    </row>
    <row r="21" spans="1:8" ht="9.75" customHeight="1">
      <c r="A21" s="56"/>
      <c r="B21" s="78"/>
      <c r="C21" s="78"/>
      <c r="D21" s="78"/>
      <c r="E21" s="78"/>
      <c r="F21" s="78"/>
      <c r="G21" s="77"/>
      <c r="H21" s="76"/>
    </row>
    <row r="22" spans="1:8" ht="15" customHeight="1">
      <c r="A22" s="56" t="s">
        <v>74</v>
      </c>
      <c r="B22" s="155"/>
      <c r="C22" s="155"/>
      <c r="D22" s="155"/>
      <c r="E22" s="155"/>
      <c r="F22" s="155"/>
      <c r="G22" s="32" t="s">
        <v>73</v>
      </c>
      <c r="H22" s="160"/>
    </row>
    <row r="23" spans="1:8" ht="15" customHeight="1">
      <c r="A23" s="72" t="s">
        <v>72</v>
      </c>
      <c r="B23" s="161"/>
      <c r="C23" s="161">
        <v>0</v>
      </c>
      <c r="D23" s="161">
        <v>0</v>
      </c>
      <c r="E23" s="161">
        <v>0</v>
      </c>
      <c r="F23" s="161">
        <v>0</v>
      </c>
      <c r="G23" s="162"/>
      <c r="H23" s="163">
        <v>0</v>
      </c>
    </row>
    <row r="24" spans="1:8" ht="9.75" customHeight="1">
      <c r="A24" s="72"/>
      <c r="B24" s="71"/>
      <c r="C24" s="71"/>
      <c r="D24" s="71"/>
      <c r="E24" s="71"/>
      <c r="F24" s="71"/>
      <c r="G24" s="71"/>
      <c r="H24" s="51"/>
    </row>
    <row r="25" spans="1:8" ht="13">
      <c r="A25" s="70" t="s">
        <v>71</v>
      </c>
      <c r="B25" s="62"/>
      <c r="C25" s="62"/>
      <c r="D25" s="62"/>
      <c r="E25" s="62"/>
      <c r="F25" s="62"/>
      <c r="G25" s="62"/>
      <c r="H25" s="51"/>
    </row>
    <row r="26" spans="1:8" ht="15" customHeight="1">
      <c r="A26" s="69" t="s">
        <v>70</v>
      </c>
      <c r="B26" s="164"/>
      <c r="C26" s="67" t="s">
        <v>69</v>
      </c>
      <c r="D26" s="62"/>
      <c r="E26" s="62"/>
      <c r="F26" s="62"/>
      <c r="G26" s="62"/>
      <c r="H26" s="51"/>
    </row>
    <row r="27" spans="1:8" s="28" customFormat="1" ht="8.15" customHeight="1" thickBot="1">
      <c r="A27" s="66"/>
      <c r="B27" s="64"/>
      <c r="C27" s="65"/>
      <c r="D27" s="64"/>
      <c r="E27" s="64"/>
      <c r="F27" s="64"/>
      <c r="G27" s="64"/>
      <c r="H27" s="63"/>
    </row>
    <row r="28" spans="1:8" ht="13.5" thickBot="1">
      <c r="A28" s="243" t="s">
        <v>68</v>
      </c>
      <c r="B28" s="237"/>
      <c r="C28" s="244"/>
      <c r="D28" s="244"/>
      <c r="E28" s="244"/>
      <c r="F28" s="244"/>
      <c r="G28" s="244"/>
      <c r="H28" s="245"/>
    </row>
    <row r="29" spans="1:8" s="28" customFormat="1" ht="8.15" customHeight="1">
      <c r="A29" s="21"/>
      <c r="B29" s="20"/>
      <c r="C29" s="20"/>
      <c r="D29" s="20"/>
      <c r="E29" s="20"/>
      <c r="F29" s="20"/>
      <c r="G29" s="20"/>
      <c r="H29" s="19"/>
    </row>
    <row r="30" spans="1:8" ht="15" customHeight="1">
      <c r="A30" s="18" t="s">
        <v>26</v>
      </c>
      <c r="B30" s="54"/>
      <c r="C30" s="27">
        <f>B12</f>
        <v>0</v>
      </c>
      <c r="D30" s="9"/>
      <c r="E30" s="62"/>
      <c r="F30" s="62"/>
      <c r="G30" s="62"/>
      <c r="H30" s="51"/>
    </row>
    <row r="31" spans="1:8" ht="15" customHeight="1">
      <c r="A31" s="18" t="s">
        <v>67</v>
      </c>
      <c r="B31" s="61" t="s">
        <v>64</v>
      </c>
      <c r="C31" s="60">
        <f>B23+C23+D23+E23+F23+H23</f>
        <v>0</v>
      </c>
      <c r="D31" s="57" t="s">
        <v>66</v>
      </c>
      <c r="E31" s="39"/>
      <c r="F31" s="39"/>
      <c r="G31" s="52"/>
      <c r="H31" s="51"/>
    </row>
    <row r="32" spans="1:8" ht="15" customHeight="1">
      <c r="A32" s="18" t="s">
        <v>65</v>
      </c>
      <c r="B32" s="59" t="s">
        <v>64</v>
      </c>
      <c r="C32" s="58">
        <f>$B$26</f>
        <v>0</v>
      </c>
      <c r="D32" s="57" t="s">
        <v>63</v>
      </c>
      <c r="E32" s="39"/>
      <c r="F32" s="39"/>
      <c r="G32" s="52"/>
      <c r="H32" s="51"/>
    </row>
    <row r="33" spans="1:19" ht="15" customHeight="1">
      <c r="A33" s="56" t="s">
        <v>62</v>
      </c>
      <c r="B33" s="54"/>
      <c r="C33" s="55">
        <f>C30-C31-C32</f>
        <v>0</v>
      </c>
      <c r="D33" s="39"/>
      <c r="E33" s="39"/>
      <c r="F33" s="39"/>
      <c r="G33" s="52"/>
      <c r="H33" s="51"/>
    </row>
    <row r="34" spans="1:19" ht="8.15" customHeight="1" thickBot="1">
      <c r="A34" s="18"/>
      <c r="B34" s="54"/>
      <c r="C34" s="53"/>
      <c r="D34" s="39"/>
      <c r="E34" s="39"/>
      <c r="F34" s="39"/>
      <c r="G34" s="52"/>
      <c r="H34" s="51"/>
    </row>
    <row r="35" spans="1:19" ht="13">
      <c r="A35" s="236" t="s">
        <v>61</v>
      </c>
      <c r="B35" s="237"/>
      <c r="C35" s="237"/>
      <c r="D35" s="237"/>
      <c r="E35" s="237"/>
      <c r="F35" s="237"/>
      <c r="G35" s="237"/>
      <c r="H35" s="238"/>
    </row>
    <row r="36" spans="1:19" ht="29.25" customHeight="1">
      <c r="A36" s="50"/>
      <c r="B36" s="247" t="s">
        <v>58</v>
      </c>
      <c r="C36" s="248"/>
      <c r="D36" s="144" t="s">
        <v>132</v>
      </c>
      <c r="E36" s="118" t="s">
        <v>126</v>
      </c>
      <c r="F36" s="115" t="s">
        <v>124</v>
      </c>
      <c r="G36" s="249" t="s">
        <v>123</v>
      </c>
      <c r="H36" s="250"/>
    </row>
    <row r="37" spans="1:19" ht="15" customHeight="1">
      <c r="A37" s="44">
        <v>1</v>
      </c>
      <c r="B37" s="286"/>
      <c r="C37" s="287"/>
      <c r="D37" s="165">
        <v>0</v>
      </c>
      <c r="E37" s="165">
        <v>0</v>
      </c>
      <c r="F37" s="166"/>
      <c r="G37" s="253">
        <f>D37+IF(F37&lt;&gt;"Yes",E37,0)</f>
        <v>0</v>
      </c>
      <c r="H37" s="254"/>
    </row>
    <row r="38" spans="1:19" ht="15" customHeight="1">
      <c r="A38" s="44">
        <v>2</v>
      </c>
      <c r="B38" s="286"/>
      <c r="C38" s="287"/>
      <c r="D38" s="165">
        <v>0</v>
      </c>
      <c r="E38" s="165">
        <v>0</v>
      </c>
      <c r="F38" s="166"/>
      <c r="G38" s="253">
        <f t="shared" ref="G38:G44" si="0">D38+IF(F38&lt;&gt;"Yes",E38,0)</f>
        <v>0</v>
      </c>
      <c r="H38" s="254"/>
    </row>
    <row r="39" spans="1:19" ht="15" customHeight="1">
      <c r="A39" s="44">
        <v>3</v>
      </c>
      <c r="B39" s="286"/>
      <c r="C39" s="287"/>
      <c r="D39" s="165">
        <v>0</v>
      </c>
      <c r="E39" s="165">
        <v>0</v>
      </c>
      <c r="F39" s="166"/>
      <c r="G39" s="253">
        <f t="shared" si="0"/>
        <v>0</v>
      </c>
      <c r="H39" s="254"/>
    </row>
    <row r="40" spans="1:19" ht="15" customHeight="1">
      <c r="A40" s="44">
        <v>4</v>
      </c>
      <c r="B40" s="286"/>
      <c r="C40" s="287"/>
      <c r="D40" s="165">
        <v>0</v>
      </c>
      <c r="E40" s="165">
        <v>0</v>
      </c>
      <c r="F40" s="166"/>
      <c r="G40" s="253">
        <f t="shared" si="0"/>
        <v>0</v>
      </c>
      <c r="H40" s="254"/>
    </row>
    <row r="41" spans="1:19" ht="15" customHeight="1">
      <c r="A41" s="44">
        <v>5</v>
      </c>
      <c r="B41" s="286"/>
      <c r="C41" s="287"/>
      <c r="D41" s="165">
        <v>0</v>
      </c>
      <c r="E41" s="165">
        <v>0</v>
      </c>
      <c r="F41" s="166"/>
      <c r="G41" s="253">
        <f t="shared" si="0"/>
        <v>0</v>
      </c>
      <c r="H41" s="254"/>
    </row>
    <row r="42" spans="1:19" ht="15" customHeight="1">
      <c r="A42" s="44">
        <v>6</v>
      </c>
      <c r="B42" s="286"/>
      <c r="C42" s="287"/>
      <c r="D42" s="165">
        <v>0</v>
      </c>
      <c r="E42" s="165">
        <v>0</v>
      </c>
      <c r="F42" s="166"/>
      <c r="G42" s="253">
        <f t="shared" si="0"/>
        <v>0</v>
      </c>
      <c r="H42" s="254"/>
    </row>
    <row r="43" spans="1:19" ht="15" customHeight="1">
      <c r="A43" s="44">
        <v>7</v>
      </c>
      <c r="B43" s="286"/>
      <c r="C43" s="287"/>
      <c r="D43" s="165">
        <v>0</v>
      </c>
      <c r="E43" s="165">
        <v>0</v>
      </c>
      <c r="F43" s="166"/>
      <c r="G43" s="253">
        <f t="shared" si="0"/>
        <v>0</v>
      </c>
      <c r="H43" s="254"/>
    </row>
    <row r="44" spans="1:19" ht="15" customHeight="1">
      <c r="A44" s="44">
        <v>8</v>
      </c>
      <c r="B44" s="288"/>
      <c r="C44" s="289"/>
      <c r="D44" s="167">
        <v>0</v>
      </c>
      <c r="E44" s="167">
        <v>0</v>
      </c>
      <c r="F44" s="168"/>
      <c r="G44" s="259">
        <f t="shared" si="0"/>
        <v>0</v>
      </c>
      <c r="H44" s="260"/>
    </row>
    <row r="45" spans="1:19" ht="15" customHeight="1">
      <c r="A45" s="42"/>
      <c r="B45" s="261" t="s">
        <v>54</v>
      </c>
      <c r="C45" s="261"/>
      <c r="D45" s="261"/>
      <c r="E45" s="261"/>
      <c r="F45" s="261"/>
      <c r="G45" s="14" t="s">
        <v>60</v>
      </c>
      <c r="H45" s="40">
        <f>SUM(G37:H44)</f>
        <v>0</v>
      </c>
    </row>
    <row r="46" spans="1:19" ht="15" customHeight="1">
      <c r="A46" s="18" t="str">
        <f>$B$45</f>
        <v>Monthly total income</v>
      </c>
      <c r="B46" s="39"/>
      <c r="C46" s="9"/>
      <c r="D46" s="49">
        <f>$H$45</f>
        <v>0</v>
      </c>
      <c r="E46" s="9"/>
      <c r="F46" s="9"/>
      <c r="G46" s="9"/>
      <c r="H46" s="5"/>
      <c r="L46" s="28"/>
      <c r="M46" s="28"/>
      <c r="N46" s="28"/>
      <c r="O46" s="28"/>
      <c r="P46" s="28"/>
      <c r="Q46" s="28"/>
      <c r="R46" s="28"/>
      <c r="S46" s="28"/>
    </row>
    <row r="47" spans="1:19" ht="15" customHeight="1">
      <c r="A47" s="18" t="s">
        <v>53</v>
      </c>
      <c r="B47" s="9"/>
      <c r="C47" s="38"/>
      <c r="D47" s="37">
        <f>$H$12</f>
        <v>0.3</v>
      </c>
      <c r="E47" s="9" t="s">
        <v>52</v>
      </c>
      <c r="F47" s="9"/>
      <c r="G47" s="9"/>
      <c r="H47" s="5"/>
    </row>
    <row r="48" spans="1:19" ht="15" customHeight="1">
      <c r="A48" s="10"/>
      <c r="B48" s="9"/>
      <c r="C48" s="14" t="s">
        <v>59</v>
      </c>
      <c r="D48" s="48">
        <f>D46*D47</f>
        <v>0</v>
      </c>
      <c r="E48" s="9"/>
      <c r="F48" s="9"/>
      <c r="G48" s="9"/>
      <c r="H48" s="5"/>
    </row>
    <row r="49" spans="1:8" ht="8.15" customHeight="1" thickBot="1">
      <c r="A49" s="47"/>
      <c r="B49" s="46"/>
      <c r="C49" s="46"/>
      <c r="D49" s="3"/>
      <c r="E49" s="3"/>
      <c r="F49" s="3"/>
      <c r="G49" s="3"/>
      <c r="H49" s="2"/>
    </row>
    <row r="50" spans="1:8" ht="13">
      <c r="A50" s="236" t="s">
        <v>133</v>
      </c>
      <c r="B50" s="237"/>
      <c r="C50" s="237"/>
      <c r="D50" s="237"/>
      <c r="E50" s="237"/>
      <c r="F50" s="237"/>
      <c r="G50" s="237"/>
      <c r="H50" s="238"/>
    </row>
    <row r="51" spans="1:8" ht="14.25" customHeight="1">
      <c r="A51" s="45"/>
      <c r="B51" s="247" t="s">
        <v>58</v>
      </c>
      <c r="C51" s="248"/>
      <c r="D51" s="115" t="s">
        <v>57</v>
      </c>
      <c r="E51" s="262" t="s">
        <v>56</v>
      </c>
      <c r="F51" s="263"/>
      <c r="G51" s="9"/>
      <c r="H51" s="5"/>
    </row>
    <row r="52" spans="1:8" ht="15" customHeight="1">
      <c r="A52" s="44">
        <v>1</v>
      </c>
      <c r="B52" s="264" t="str">
        <f>IF(F37="Yes",B37,"")</f>
        <v/>
      </c>
      <c r="C52" s="265"/>
      <c r="D52" s="169"/>
      <c r="E52" s="282">
        <v>0</v>
      </c>
      <c r="F52" s="283"/>
      <c r="G52" s="9"/>
      <c r="H52" s="5"/>
    </row>
    <row r="53" spans="1:8" ht="15" customHeight="1">
      <c r="A53" s="44">
        <v>2</v>
      </c>
      <c r="B53" s="264" t="str">
        <f t="shared" ref="B53:B59" si="1">IF(F38="Yes",B38,"")</f>
        <v/>
      </c>
      <c r="C53" s="265"/>
      <c r="D53" s="169"/>
      <c r="E53" s="282">
        <v>0</v>
      </c>
      <c r="F53" s="283"/>
      <c r="G53" s="9"/>
      <c r="H53" s="5"/>
    </row>
    <row r="54" spans="1:8" ht="15" customHeight="1">
      <c r="A54" s="44">
        <v>3</v>
      </c>
      <c r="B54" s="264" t="str">
        <f t="shared" si="1"/>
        <v/>
      </c>
      <c r="C54" s="265"/>
      <c r="D54" s="169"/>
      <c r="E54" s="282">
        <v>0</v>
      </c>
      <c r="F54" s="283"/>
      <c r="G54" s="9"/>
      <c r="H54" s="5"/>
    </row>
    <row r="55" spans="1:8" ht="15" customHeight="1">
      <c r="A55" s="44">
        <v>4</v>
      </c>
      <c r="B55" s="264" t="str">
        <f t="shared" si="1"/>
        <v/>
      </c>
      <c r="C55" s="265"/>
      <c r="D55" s="169"/>
      <c r="E55" s="282">
        <v>0</v>
      </c>
      <c r="F55" s="283"/>
      <c r="G55" s="9"/>
      <c r="H55" s="5"/>
    </row>
    <row r="56" spans="1:8" ht="15" customHeight="1">
      <c r="A56" s="44">
        <v>5</v>
      </c>
      <c r="B56" s="264" t="str">
        <f t="shared" si="1"/>
        <v/>
      </c>
      <c r="C56" s="265"/>
      <c r="D56" s="169"/>
      <c r="E56" s="282">
        <v>0</v>
      </c>
      <c r="F56" s="283"/>
      <c r="G56" s="9"/>
      <c r="H56" s="5"/>
    </row>
    <row r="57" spans="1:8" ht="15" customHeight="1">
      <c r="A57" s="44">
        <v>6</v>
      </c>
      <c r="B57" s="264" t="str">
        <f t="shared" si="1"/>
        <v/>
      </c>
      <c r="C57" s="265"/>
      <c r="D57" s="169"/>
      <c r="E57" s="282">
        <v>0</v>
      </c>
      <c r="F57" s="283"/>
      <c r="G57" s="9"/>
      <c r="H57" s="5"/>
    </row>
    <row r="58" spans="1:8" ht="15" customHeight="1">
      <c r="A58" s="44">
        <v>7</v>
      </c>
      <c r="B58" s="264" t="str">
        <f t="shared" si="1"/>
        <v/>
      </c>
      <c r="C58" s="265"/>
      <c r="D58" s="169"/>
      <c r="E58" s="282">
        <v>0</v>
      </c>
      <c r="F58" s="283"/>
      <c r="G58" s="9"/>
      <c r="H58" s="5"/>
    </row>
    <row r="59" spans="1:8" ht="15" customHeight="1">
      <c r="A59" s="42">
        <v>8</v>
      </c>
      <c r="B59" s="268" t="str">
        <f t="shared" si="1"/>
        <v/>
      </c>
      <c r="C59" s="269"/>
      <c r="D59" s="170"/>
      <c r="E59" s="284">
        <v>0</v>
      </c>
      <c r="F59" s="285"/>
      <c r="G59" s="9"/>
      <c r="H59" s="5"/>
    </row>
    <row r="60" spans="1:8" ht="15" customHeight="1">
      <c r="A60" s="36"/>
      <c r="B60" s="127"/>
      <c r="C60" s="171"/>
      <c r="D60" s="145" t="s">
        <v>131</v>
      </c>
      <c r="E60" s="14" t="s">
        <v>55</v>
      </c>
      <c r="F60" s="121">
        <f>SUM(E52:F59)</f>
        <v>0</v>
      </c>
      <c r="G60" s="9"/>
      <c r="H60" s="5"/>
    </row>
    <row r="61" spans="1:8" ht="15" customHeight="1">
      <c r="A61" s="36"/>
      <c r="B61" s="145"/>
      <c r="C61" s="145"/>
      <c r="D61" s="145"/>
      <c r="E61" s="9"/>
      <c r="F61" s="145"/>
      <c r="G61" s="9"/>
      <c r="H61" s="5"/>
    </row>
    <row r="62" spans="1:8" ht="15" customHeight="1">
      <c r="A62" s="272" t="s">
        <v>127</v>
      </c>
      <c r="B62" s="273"/>
      <c r="C62" s="172"/>
      <c r="D62" s="172"/>
      <c r="E62" s="108"/>
      <c r="F62" s="172"/>
      <c r="G62" s="143"/>
      <c r="H62" s="105"/>
    </row>
    <row r="63" spans="1:8" ht="15" customHeight="1">
      <c r="A63" s="272"/>
      <c r="B63" s="273"/>
      <c r="C63" s="172"/>
      <c r="D63" s="172"/>
      <c r="E63" s="108"/>
      <c r="F63" s="172"/>
      <c r="G63" s="108"/>
      <c r="H63" s="105"/>
    </row>
    <row r="64" spans="1:8" ht="15" customHeight="1">
      <c r="A64" s="36"/>
      <c r="B64" s="145"/>
      <c r="C64" s="145"/>
      <c r="D64" s="145"/>
      <c r="E64" s="9"/>
      <c r="F64" s="145"/>
      <c r="G64" s="9"/>
      <c r="H64" s="5"/>
    </row>
    <row r="65" spans="1:8" ht="15" customHeight="1">
      <c r="A65" s="10"/>
      <c r="B65" s="8" t="s">
        <v>56</v>
      </c>
      <c r="C65" s="145" t="s">
        <v>55</v>
      </c>
      <c r="D65" s="173">
        <f>F60</f>
        <v>0</v>
      </c>
      <c r="E65" s="9"/>
      <c r="F65" s="8"/>
      <c r="G65" s="145"/>
      <c r="H65" s="174"/>
    </row>
    <row r="66" spans="1:8" ht="15" customHeight="1">
      <c r="A66" s="10"/>
      <c r="B66" s="8" t="s">
        <v>122</v>
      </c>
      <c r="C66" s="12" t="s">
        <v>23</v>
      </c>
      <c r="D66" s="175">
        <f>VLOOKUPs!C21</f>
        <v>0</v>
      </c>
      <c r="E66" s="62"/>
      <c r="F66" s="137"/>
      <c r="G66" s="12"/>
      <c r="H66" s="176"/>
    </row>
    <row r="67" spans="1:8" ht="7.5" customHeight="1">
      <c r="A67" s="10"/>
      <c r="B67" s="8"/>
      <c r="C67" s="12"/>
      <c r="D67" s="130"/>
      <c r="E67" s="30"/>
      <c r="F67" s="9"/>
      <c r="G67" s="9"/>
      <c r="H67" s="5"/>
    </row>
    <row r="68" spans="1:8" ht="15" customHeight="1">
      <c r="A68" s="8" t="s">
        <v>283</v>
      </c>
      <c r="B68" s="142"/>
      <c r="C68" s="12" t="s">
        <v>23</v>
      </c>
      <c r="D68" s="177">
        <v>0</v>
      </c>
      <c r="E68" s="77" t="str">
        <f>IF(AND(B68="",D68&lt;&gt;0),"ERROR: please enter the additional services in cell B68",IF(AND(B68&lt;&gt;"",D68&gt;0),"Note that additional included services are subject to approval",""))</f>
        <v/>
      </c>
      <c r="F68" s="137"/>
      <c r="G68" s="12"/>
      <c r="H68" s="176"/>
    </row>
    <row r="69" spans="1:8" ht="15" customHeight="1">
      <c r="A69" s="10"/>
      <c r="B69" s="14" t="s">
        <v>138</v>
      </c>
      <c r="C69" s="145" t="s">
        <v>51</v>
      </c>
      <c r="D69" s="173">
        <f>D65-D68</f>
        <v>0</v>
      </c>
      <c r="E69" s="9"/>
      <c r="F69" s="9"/>
      <c r="G69" s="145"/>
      <c r="H69" s="174"/>
    </row>
    <row r="70" spans="1:8" ht="7.5" customHeight="1" thickBot="1">
      <c r="A70" s="4"/>
      <c r="B70" s="35"/>
      <c r="C70" s="178"/>
      <c r="D70" s="179"/>
      <c r="E70" s="3"/>
      <c r="F70" s="3"/>
      <c r="G70" s="34"/>
      <c r="H70" s="2"/>
    </row>
    <row r="71" spans="1:8" ht="13.5" thickBot="1">
      <c r="A71" s="243" t="s">
        <v>50</v>
      </c>
      <c r="B71" s="244"/>
      <c r="C71" s="244"/>
      <c r="D71" s="244"/>
      <c r="E71" s="244"/>
      <c r="F71" s="244"/>
      <c r="G71" s="244"/>
      <c r="H71" s="245"/>
    </row>
    <row r="72" spans="1:8" ht="7.5" customHeight="1">
      <c r="A72" s="10"/>
      <c r="B72" s="33"/>
      <c r="C72" s="32"/>
      <c r="D72" s="31"/>
      <c r="E72" s="116"/>
      <c r="F72" s="116"/>
      <c r="G72" s="116"/>
      <c r="H72" s="117"/>
    </row>
    <row r="73" spans="1:8" ht="15" customHeight="1">
      <c r="A73" s="10" t="s">
        <v>49</v>
      </c>
      <c r="B73" s="33"/>
      <c r="C73" s="32" t="s">
        <v>137</v>
      </c>
      <c r="D73" s="128">
        <f>IF(COUNTIF(F37:F44,"Yes")=COUNTIF(E52:F59,"&gt;0"),D48+D69,"ERROR")</f>
        <v>0</v>
      </c>
      <c r="E73" s="277" t="str">
        <f>IF(D73="ERROR","Please complete Section C or adjust Section B to remove shelter component.","")</f>
        <v/>
      </c>
      <c r="F73" s="277"/>
      <c r="G73" s="277"/>
      <c r="H73" s="117"/>
    </row>
    <row r="74" spans="1:8" ht="15" customHeight="1">
      <c r="A74" s="124" t="s">
        <v>48</v>
      </c>
      <c r="B74" s="125"/>
      <c r="C74" s="125"/>
      <c r="D74" s="129"/>
      <c r="E74" s="277"/>
      <c r="F74" s="277"/>
      <c r="G74" s="277"/>
      <c r="H74" s="126"/>
    </row>
    <row r="75" spans="1:8" ht="15" customHeight="1">
      <c r="A75" s="10" t="s">
        <v>47</v>
      </c>
      <c r="B75" s="8" t="s">
        <v>46</v>
      </c>
      <c r="C75" s="12" t="s">
        <v>23</v>
      </c>
      <c r="D75" s="180">
        <v>0</v>
      </c>
      <c r="E75" s="30" t="s">
        <v>45</v>
      </c>
      <c r="F75" s="9"/>
      <c r="G75" s="9"/>
      <c r="H75" s="5"/>
    </row>
    <row r="76" spans="1:8" ht="15" customHeight="1">
      <c r="A76" s="10"/>
      <c r="B76" s="8" t="s">
        <v>44</v>
      </c>
      <c r="C76" s="12" t="s">
        <v>23</v>
      </c>
      <c r="D76" s="180">
        <v>0</v>
      </c>
      <c r="E76" s="30" t="s">
        <v>43</v>
      </c>
      <c r="F76" s="9"/>
      <c r="G76" s="9"/>
      <c r="H76" s="5"/>
    </row>
    <row r="77" spans="1:8" ht="7.5" customHeight="1">
      <c r="A77" s="10"/>
      <c r="B77" s="8"/>
      <c r="C77" s="12"/>
      <c r="D77" s="130"/>
      <c r="E77" s="30"/>
      <c r="F77" s="9"/>
      <c r="G77" s="9"/>
      <c r="H77" s="5"/>
    </row>
    <row r="78" spans="1:8" ht="15" customHeight="1">
      <c r="A78" s="10" t="s">
        <v>42</v>
      </c>
      <c r="B78" s="8" t="s">
        <v>9</v>
      </c>
      <c r="C78" s="12" t="s">
        <v>41</v>
      </c>
      <c r="D78" s="181">
        <f>IFERROR(IF(VLOOKUPs!J6=TRUE,VLOOKUP(VLOOKUPs!B1,'Utility and Services Table'!A2:D111,3,FALSE),0),0)</f>
        <v>0</v>
      </c>
      <c r="E78" s="30" t="s">
        <v>40</v>
      </c>
      <c r="F78" s="9"/>
      <c r="G78" s="9"/>
      <c r="H78" s="5"/>
    </row>
    <row r="79" spans="1:8" ht="15" customHeight="1">
      <c r="A79" s="15" t="s">
        <v>39</v>
      </c>
      <c r="B79" s="9"/>
      <c r="C79" s="14" t="s">
        <v>38</v>
      </c>
      <c r="D79" s="128">
        <f>IFERROR(D73-D75-D76+D78,"ERROR")</f>
        <v>0</v>
      </c>
      <c r="E79" s="9"/>
      <c r="F79" s="9"/>
      <c r="G79" s="9"/>
      <c r="H79" s="5"/>
    </row>
    <row r="80" spans="1:8" ht="13" thickBot="1">
      <c r="A80" s="4"/>
      <c r="B80" s="3"/>
      <c r="C80" s="29"/>
      <c r="D80" s="3"/>
      <c r="E80" s="3"/>
      <c r="F80" s="3"/>
      <c r="G80" s="3"/>
      <c r="H80" s="2"/>
    </row>
    <row r="81" spans="1:8" ht="13.5" thickBot="1">
      <c r="A81" s="243" t="s">
        <v>37</v>
      </c>
      <c r="B81" s="244"/>
      <c r="C81" s="244"/>
      <c r="D81" s="244"/>
      <c r="E81" s="244"/>
      <c r="F81" s="244"/>
      <c r="G81" s="244"/>
      <c r="H81" s="245"/>
    </row>
    <row r="82" spans="1:8" s="28" customFormat="1" ht="7.5" customHeight="1">
      <c r="A82" s="21"/>
      <c r="B82" s="20"/>
      <c r="C82" s="20"/>
      <c r="D82" s="20"/>
      <c r="E82" s="20"/>
      <c r="F82" s="20"/>
      <c r="G82" s="20"/>
      <c r="H82" s="19"/>
    </row>
    <row r="83" spans="1:8" ht="15" customHeight="1">
      <c r="A83" s="15" t="s">
        <v>36</v>
      </c>
      <c r="B83" s="9"/>
      <c r="C83" s="14" t="s">
        <v>35</v>
      </c>
      <c r="D83" s="23">
        <f>$B$12*0.25</f>
        <v>0</v>
      </c>
      <c r="E83" s="9"/>
      <c r="F83" s="9"/>
      <c r="G83" s="9"/>
      <c r="H83" s="5"/>
    </row>
    <row r="84" spans="1:8" ht="7.5" customHeight="1" thickBot="1">
      <c r="A84" s="10"/>
      <c r="B84" s="9"/>
      <c r="C84" s="9"/>
      <c r="D84" s="9"/>
      <c r="E84" s="9"/>
      <c r="F84" s="9"/>
      <c r="G84" s="9"/>
      <c r="H84" s="5"/>
    </row>
    <row r="85" spans="1:8" ht="13.5" thickBot="1">
      <c r="A85" s="243" t="s">
        <v>34</v>
      </c>
      <c r="B85" s="244"/>
      <c r="C85" s="244"/>
      <c r="D85" s="244"/>
      <c r="E85" s="244"/>
      <c r="F85" s="244"/>
      <c r="G85" s="244"/>
      <c r="H85" s="245"/>
    </row>
    <row r="86" spans="1:8" s="28" customFormat="1" ht="13">
      <c r="A86" s="21"/>
      <c r="B86" s="20"/>
      <c r="C86" s="20"/>
      <c r="D86" s="20"/>
      <c r="E86" s="20"/>
      <c r="F86" s="20"/>
      <c r="G86" s="20"/>
      <c r="H86" s="19"/>
    </row>
    <row r="87" spans="1:8">
      <c r="A87" s="10" t="s">
        <v>33</v>
      </c>
      <c r="B87" s="9"/>
      <c r="C87" s="9"/>
      <c r="D87" s="27">
        <f>$C$33</f>
        <v>0</v>
      </c>
      <c r="E87" s="9"/>
      <c r="F87" s="9"/>
      <c r="G87" s="9"/>
      <c r="H87" s="5"/>
    </row>
    <row r="88" spans="1:8">
      <c r="A88" s="10" t="s">
        <v>32</v>
      </c>
      <c r="B88" s="9"/>
      <c r="C88" s="12" t="s">
        <v>23</v>
      </c>
      <c r="D88" s="27">
        <f>MAX(D79,D83)</f>
        <v>0</v>
      </c>
      <c r="E88" s="25" t="s">
        <v>31</v>
      </c>
      <c r="F88" s="9"/>
      <c r="G88" s="9"/>
      <c r="H88" s="5"/>
    </row>
    <row r="89" spans="1:8">
      <c r="A89" s="278" t="s">
        <v>30</v>
      </c>
      <c r="B89" s="279"/>
      <c r="C89" s="12" t="s">
        <v>23</v>
      </c>
      <c r="D89" s="182">
        <v>0</v>
      </c>
      <c r="E89" s="25" t="s">
        <v>29</v>
      </c>
      <c r="F89" s="9"/>
      <c r="G89" s="9"/>
      <c r="H89" s="5"/>
    </row>
    <row r="90" spans="1:8" ht="13">
      <c r="A90" s="15" t="s">
        <v>24</v>
      </c>
      <c r="B90" s="9"/>
      <c r="C90" s="14" t="s">
        <v>28</v>
      </c>
      <c r="D90" s="24">
        <f>ROUND(MAX(D87-D88-D89,0), 0)</f>
        <v>0</v>
      </c>
      <c r="E90" s="9" t="s">
        <v>20</v>
      </c>
      <c r="F90" s="9"/>
      <c r="G90" s="9"/>
      <c r="H90" s="5"/>
    </row>
    <row r="91" spans="1:8" ht="13.5" thickBot="1">
      <c r="A91" s="15"/>
      <c r="B91" s="9"/>
      <c r="C91" s="8"/>
      <c r="D91" s="23"/>
      <c r="E91" s="22"/>
      <c r="F91" s="9"/>
      <c r="G91" s="9"/>
      <c r="H91" s="5"/>
    </row>
    <row r="92" spans="1:8" ht="13.5" thickBot="1">
      <c r="A92" s="243" t="s">
        <v>27</v>
      </c>
      <c r="B92" s="244"/>
      <c r="C92" s="244"/>
      <c r="D92" s="244"/>
      <c r="E92" s="244"/>
      <c r="F92" s="244"/>
      <c r="G92" s="244"/>
      <c r="H92" s="245"/>
    </row>
    <row r="93" spans="1:8" ht="7.5" customHeight="1">
      <c r="A93" s="21"/>
      <c r="B93" s="20"/>
      <c r="C93" s="20"/>
      <c r="D93" s="20"/>
      <c r="E93" s="20"/>
      <c r="F93" s="20"/>
      <c r="G93" s="20"/>
      <c r="H93" s="19"/>
    </row>
    <row r="94" spans="1:8" ht="15" customHeight="1">
      <c r="A94" s="10" t="s">
        <v>26</v>
      </c>
      <c r="B94" s="9"/>
      <c r="C94" s="9"/>
      <c r="D94" s="17">
        <f>$B$12</f>
        <v>0</v>
      </c>
      <c r="E94" s="9"/>
      <c r="F94" s="9"/>
      <c r="G94" s="9"/>
      <c r="H94" s="5"/>
    </row>
    <row r="95" spans="1:8" ht="15" customHeight="1">
      <c r="A95" s="18" t="s">
        <v>25</v>
      </c>
      <c r="B95" s="9"/>
      <c r="C95" s="12" t="s">
        <v>23</v>
      </c>
      <c r="D95" s="17">
        <f>$C$32</f>
        <v>0</v>
      </c>
      <c r="E95" s="9"/>
      <c r="F95" s="9"/>
      <c r="G95" s="9"/>
      <c r="H95" s="5"/>
    </row>
    <row r="96" spans="1:8" ht="15" customHeight="1">
      <c r="A96" s="10" t="s">
        <v>24</v>
      </c>
      <c r="B96" s="9"/>
      <c r="C96" s="12" t="s">
        <v>23</v>
      </c>
      <c r="D96" s="16">
        <f>$D$90</f>
        <v>0</v>
      </c>
      <c r="E96" s="9"/>
      <c r="F96" s="9"/>
      <c r="G96" s="9"/>
      <c r="H96" s="5"/>
    </row>
    <row r="97" spans="1:8" ht="15" customHeight="1">
      <c r="A97" s="15" t="s">
        <v>22</v>
      </c>
      <c r="B97" s="9"/>
      <c r="C97" s="14" t="s">
        <v>21</v>
      </c>
      <c r="D97" s="13">
        <f>ROUND((D94-D95)-D96, 0)</f>
        <v>0</v>
      </c>
      <c r="E97" s="9" t="s">
        <v>20</v>
      </c>
      <c r="F97" s="9"/>
      <c r="G97" s="9"/>
      <c r="H97" s="5"/>
    </row>
    <row r="98" spans="1:8" ht="9.75" customHeight="1">
      <c r="A98" s="10"/>
      <c r="B98" s="9"/>
      <c r="C98" s="12"/>
      <c r="D98" s="11"/>
      <c r="E98" s="9"/>
      <c r="F98" s="9"/>
      <c r="G98" s="9"/>
      <c r="H98" s="5"/>
    </row>
    <row r="99" spans="1:8" ht="15" customHeight="1">
      <c r="A99" s="10" t="s">
        <v>19</v>
      </c>
      <c r="B99" s="281"/>
      <c r="C99" s="281"/>
      <c r="D99" s="9"/>
      <c r="E99" s="8" t="s">
        <v>17</v>
      </c>
      <c r="F99" s="183"/>
      <c r="G99" s="6"/>
      <c r="H99" s="5"/>
    </row>
    <row r="100" spans="1:8" ht="9.75" customHeight="1">
      <c r="A100" s="10"/>
      <c r="B100" s="9"/>
      <c r="C100" s="9"/>
      <c r="D100" s="9"/>
      <c r="E100" s="8"/>
      <c r="F100" s="9"/>
      <c r="G100" s="6"/>
      <c r="H100" s="5"/>
    </row>
    <row r="101" spans="1:8" ht="15" customHeight="1">
      <c r="A101" s="10" t="s">
        <v>18</v>
      </c>
      <c r="B101" s="281"/>
      <c r="C101" s="281"/>
      <c r="D101" s="9"/>
      <c r="E101" s="8" t="s">
        <v>17</v>
      </c>
      <c r="F101" s="183"/>
      <c r="G101" s="6"/>
      <c r="H101" s="5"/>
    </row>
    <row r="102" spans="1:8" ht="9.75" customHeight="1" thickBot="1">
      <c r="A102" s="4"/>
      <c r="B102" s="3"/>
      <c r="C102" s="3"/>
      <c r="D102" s="3"/>
      <c r="E102" s="3"/>
      <c r="F102" s="3"/>
      <c r="G102" s="3"/>
      <c r="H102" s="2"/>
    </row>
  </sheetData>
  <sheetProtection algorithmName="SHA-512" hashValue="jMrtxgJU2vt4MfqTJR1hk+U96yZzVP4UZJt2QtoVcSfo1WjQpAp5Lpr5+ckvVtQi4HtGXlbYIR1u6y06S/pNdQ==" saltValue="A10HrvEw1xboELlh+nW5mg==" spinCount="100000" sheet="1" selectLockedCells="1"/>
  <mergeCells count="53">
    <mergeCell ref="A35:H35"/>
    <mergeCell ref="A1:H1"/>
    <mergeCell ref="B2:D2"/>
    <mergeCell ref="A6:H6"/>
    <mergeCell ref="B7:F7"/>
    <mergeCell ref="A28:H28"/>
    <mergeCell ref="B36:C36"/>
    <mergeCell ref="G36:H36"/>
    <mergeCell ref="B37:C37"/>
    <mergeCell ref="G37:H37"/>
    <mergeCell ref="B38:C38"/>
    <mergeCell ref="G38:H38"/>
    <mergeCell ref="B39:C39"/>
    <mergeCell ref="G39:H39"/>
    <mergeCell ref="B40:C40"/>
    <mergeCell ref="G40:H40"/>
    <mergeCell ref="B41:C41"/>
    <mergeCell ref="G41:H41"/>
    <mergeCell ref="B42:C42"/>
    <mergeCell ref="G42:H42"/>
    <mergeCell ref="B43:C43"/>
    <mergeCell ref="G43:H43"/>
    <mergeCell ref="B44:C44"/>
    <mergeCell ref="G44:H44"/>
    <mergeCell ref="B45:F45"/>
    <mergeCell ref="A50:H50"/>
    <mergeCell ref="B51:C51"/>
    <mergeCell ref="E51:F51"/>
    <mergeCell ref="B52:C52"/>
    <mergeCell ref="E52:F52"/>
    <mergeCell ref="B53:C53"/>
    <mergeCell ref="E53:F53"/>
    <mergeCell ref="B54:C54"/>
    <mergeCell ref="E54:F54"/>
    <mergeCell ref="B55:C55"/>
    <mergeCell ref="E55:F55"/>
    <mergeCell ref="A81:H81"/>
    <mergeCell ref="B56:C56"/>
    <mergeCell ref="E56:F56"/>
    <mergeCell ref="B57:C57"/>
    <mergeCell ref="E57:F57"/>
    <mergeCell ref="B58:C58"/>
    <mergeCell ref="E58:F58"/>
    <mergeCell ref="B59:C59"/>
    <mergeCell ref="E59:F59"/>
    <mergeCell ref="A62:B63"/>
    <mergeCell ref="A71:H71"/>
    <mergeCell ref="E73:G74"/>
    <mergeCell ref="A85:H85"/>
    <mergeCell ref="A89:B89"/>
    <mergeCell ref="A92:H92"/>
    <mergeCell ref="B99:C99"/>
    <mergeCell ref="B101:C101"/>
  </mergeCells>
  <dataValidations count="1">
    <dataValidation type="list" allowBlank="1" showInputMessage="1" showErrorMessage="1" sqref="F37:F44">
      <formula1>"Yes, No, N/A"</formula1>
    </dataValidation>
  </dataValidations>
  <printOptions horizontalCentered="1"/>
  <pageMargins left="0.25" right="0.25" top="0.75" bottom="0.75" header="0.3" footer="0.3"/>
  <pageSetup scale="68" fitToHeight="0" orientation="portrait"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0</xdr:rowOff>
                  </from>
                  <to>
                    <xdr:col>1</xdr:col>
                    <xdr:colOff>946150</xdr:colOff>
                    <xdr:row>14</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5</xdr:col>
                    <xdr:colOff>31750</xdr:colOff>
                    <xdr:row>17</xdr:row>
                    <xdr:rowOff>0</xdr:rowOff>
                  </from>
                  <to>
                    <xdr:col>5</xdr:col>
                    <xdr:colOff>793750</xdr:colOff>
                    <xdr:row>17</xdr:row>
                    <xdr:rowOff>184150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31750</xdr:colOff>
                    <xdr:row>17</xdr:row>
                    <xdr:rowOff>0</xdr:rowOff>
                  </from>
                  <to>
                    <xdr:col>2</xdr:col>
                    <xdr:colOff>50800</xdr:colOff>
                    <xdr:row>18</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xdr:col>
                    <xdr:colOff>31750</xdr:colOff>
                    <xdr:row>17</xdr:row>
                    <xdr:rowOff>12700</xdr:rowOff>
                  </from>
                  <to>
                    <xdr:col>2</xdr:col>
                    <xdr:colOff>1009650</xdr:colOff>
                    <xdr:row>18</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xdr:col>
                    <xdr:colOff>31750</xdr:colOff>
                    <xdr:row>2</xdr:row>
                    <xdr:rowOff>88900</xdr:rowOff>
                  </from>
                  <to>
                    <xdr:col>1</xdr:col>
                    <xdr:colOff>946150</xdr:colOff>
                    <xdr:row>3</xdr:row>
                    <xdr:rowOff>171450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xdr:col>
                    <xdr:colOff>800100</xdr:colOff>
                    <xdr:row>2</xdr:row>
                    <xdr:rowOff>88900</xdr:rowOff>
                  </from>
                  <to>
                    <xdr:col>2</xdr:col>
                    <xdr:colOff>793750</xdr:colOff>
                    <xdr:row>4</xdr:row>
                    <xdr:rowOff>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12700</xdr:colOff>
                    <xdr:row>2</xdr:row>
                    <xdr:rowOff>88900</xdr:rowOff>
                  </from>
                  <to>
                    <xdr:col>3</xdr:col>
                    <xdr:colOff>1123950</xdr:colOff>
                    <xdr:row>4</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927100</xdr:colOff>
                    <xdr:row>12</xdr:row>
                    <xdr:rowOff>114300</xdr:rowOff>
                  </from>
                  <to>
                    <xdr:col>2</xdr:col>
                    <xdr:colOff>812800</xdr:colOff>
                    <xdr:row>14</xdr:row>
                    <xdr:rowOff>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2</xdr:col>
                    <xdr:colOff>895350</xdr:colOff>
                    <xdr:row>13</xdr:row>
                    <xdr:rowOff>0</xdr:rowOff>
                  </from>
                  <to>
                    <xdr:col>3</xdr:col>
                    <xdr:colOff>984250</xdr:colOff>
                    <xdr:row>14</xdr:row>
                    <xdr:rowOff>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3</xdr:col>
                    <xdr:colOff>1079500</xdr:colOff>
                    <xdr:row>13</xdr:row>
                    <xdr:rowOff>0</xdr:rowOff>
                  </from>
                  <to>
                    <xdr:col>4</xdr:col>
                    <xdr:colOff>812800</xdr:colOff>
                    <xdr:row>14</xdr:row>
                    <xdr:rowOff>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4</xdr:col>
                    <xdr:colOff>895350</xdr:colOff>
                    <xdr:row>13</xdr:row>
                    <xdr:rowOff>0</xdr:rowOff>
                  </from>
                  <to>
                    <xdr:col>5</xdr:col>
                    <xdr:colOff>781050</xdr:colOff>
                    <xdr:row>14</xdr:row>
                    <xdr:rowOff>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6</xdr:col>
                    <xdr:colOff>31750</xdr:colOff>
                    <xdr:row>17</xdr:row>
                    <xdr:rowOff>0</xdr:rowOff>
                  </from>
                  <to>
                    <xdr:col>6</xdr:col>
                    <xdr:colOff>793750</xdr:colOff>
                    <xdr:row>17</xdr:row>
                    <xdr:rowOff>184150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6</xdr:col>
                    <xdr:colOff>31750</xdr:colOff>
                    <xdr:row>19</xdr:row>
                    <xdr:rowOff>0</xdr:rowOff>
                  </from>
                  <to>
                    <xdr:col>6</xdr:col>
                    <xdr:colOff>793750</xdr:colOff>
                    <xdr:row>19</xdr:row>
                    <xdr:rowOff>184150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7</xdr:col>
                    <xdr:colOff>31750</xdr:colOff>
                    <xdr:row>19</xdr:row>
                    <xdr:rowOff>0</xdr:rowOff>
                  </from>
                  <to>
                    <xdr:col>8</xdr:col>
                    <xdr:colOff>76200</xdr:colOff>
                    <xdr:row>20</xdr:row>
                    <xdr:rowOff>12700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1</xdr:col>
                    <xdr:colOff>31750</xdr:colOff>
                    <xdr:row>19</xdr:row>
                    <xdr:rowOff>0</xdr:rowOff>
                  </from>
                  <to>
                    <xdr:col>1</xdr:col>
                    <xdr:colOff>793750</xdr:colOff>
                    <xdr:row>19</xdr:row>
                    <xdr:rowOff>184150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2</xdr:col>
                    <xdr:colOff>31750</xdr:colOff>
                    <xdr:row>19</xdr:row>
                    <xdr:rowOff>0</xdr:rowOff>
                  </from>
                  <to>
                    <xdr:col>2</xdr:col>
                    <xdr:colOff>793750</xdr:colOff>
                    <xdr:row>19</xdr:row>
                    <xdr:rowOff>184150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3</xdr:col>
                    <xdr:colOff>31750</xdr:colOff>
                    <xdr:row>19</xdr:row>
                    <xdr:rowOff>0</xdr:rowOff>
                  </from>
                  <to>
                    <xdr:col>3</xdr:col>
                    <xdr:colOff>793750</xdr:colOff>
                    <xdr:row>19</xdr:row>
                    <xdr:rowOff>184150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1</xdr:col>
                    <xdr:colOff>31750</xdr:colOff>
                    <xdr:row>21</xdr:row>
                    <xdr:rowOff>0</xdr:rowOff>
                  </from>
                  <to>
                    <xdr:col>1</xdr:col>
                    <xdr:colOff>793750</xdr:colOff>
                    <xdr:row>21</xdr:row>
                    <xdr:rowOff>184150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2</xdr:col>
                    <xdr:colOff>31750</xdr:colOff>
                    <xdr:row>21</xdr:row>
                    <xdr:rowOff>0</xdr:rowOff>
                  </from>
                  <to>
                    <xdr:col>2</xdr:col>
                    <xdr:colOff>793750</xdr:colOff>
                    <xdr:row>21</xdr:row>
                    <xdr:rowOff>184150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3</xdr:col>
                    <xdr:colOff>31750</xdr:colOff>
                    <xdr:row>21</xdr:row>
                    <xdr:rowOff>0</xdr:rowOff>
                  </from>
                  <to>
                    <xdr:col>3</xdr:col>
                    <xdr:colOff>1136650</xdr:colOff>
                    <xdr:row>22</xdr:row>
                    <xdr:rowOff>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4</xdr:col>
                    <xdr:colOff>31750</xdr:colOff>
                    <xdr:row>21</xdr:row>
                    <xdr:rowOff>0</xdr:rowOff>
                  </from>
                  <to>
                    <xdr:col>4</xdr:col>
                    <xdr:colOff>793750</xdr:colOff>
                    <xdr:row>21</xdr:row>
                    <xdr:rowOff>184150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5</xdr:col>
                    <xdr:colOff>31750</xdr:colOff>
                    <xdr:row>21</xdr:row>
                    <xdr:rowOff>0</xdr:rowOff>
                  </from>
                  <to>
                    <xdr:col>5</xdr:col>
                    <xdr:colOff>1155700</xdr:colOff>
                    <xdr:row>21</xdr:row>
                    <xdr:rowOff>184150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5</xdr:col>
                    <xdr:colOff>876300</xdr:colOff>
                    <xdr:row>13</xdr:row>
                    <xdr:rowOff>0</xdr:rowOff>
                  </from>
                  <to>
                    <xdr:col>6</xdr:col>
                    <xdr:colOff>762000</xdr:colOff>
                    <xdr:row>14</xdr:row>
                    <xdr:rowOff>0</xdr:rowOff>
                  </to>
                </anchor>
              </controlPr>
            </control>
          </mc:Choice>
        </mc:AlternateContent>
        <mc:AlternateContent xmlns:mc="http://schemas.openxmlformats.org/markup-compatibility/2006">
          <mc:Choice Requires="x14">
            <control shapeId="6207" r:id="rId27" name="Check Box 63">
              <controlPr defaultSize="0" autoFill="0" autoLine="0" autoPict="0">
                <anchor moveWithCells="1">
                  <from>
                    <xdr:col>4</xdr:col>
                    <xdr:colOff>57150</xdr:colOff>
                    <xdr:row>61</xdr:row>
                    <xdr:rowOff>184150</xdr:rowOff>
                  </from>
                  <to>
                    <xdr:col>5</xdr:col>
                    <xdr:colOff>609600</xdr:colOff>
                    <xdr:row>62</xdr:row>
                    <xdr:rowOff>171450</xdr:rowOff>
                  </to>
                </anchor>
              </controlPr>
            </control>
          </mc:Choice>
        </mc:AlternateContent>
        <mc:AlternateContent xmlns:mc="http://schemas.openxmlformats.org/markup-compatibility/2006">
          <mc:Choice Requires="x14">
            <control shapeId="6208" r:id="rId28" name="Check Box 64">
              <controlPr defaultSize="0" autoFill="0" autoLine="0" autoPict="0">
                <anchor moveWithCells="1">
                  <from>
                    <xdr:col>3</xdr:col>
                    <xdr:colOff>50800</xdr:colOff>
                    <xdr:row>61</xdr:row>
                    <xdr:rowOff>184150</xdr:rowOff>
                  </from>
                  <to>
                    <xdr:col>3</xdr:col>
                    <xdr:colOff>1174750</xdr:colOff>
                    <xdr:row>62</xdr:row>
                    <xdr:rowOff>171450</xdr:rowOff>
                  </to>
                </anchor>
              </controlPr>
            </control>
          </mc:Choice>
        </mc:AlternateContent>
        <mc:AlternateContent xmlns:mc="http://schemas.openxmlformats.org/markup-compatibility/2006">
          <mc:Choice Requires="x14">
            <control shapeId="6209" r:id="rId29" name="Check Box 65">
              <controlPr defaultSize="0" autoFill="0" autoLine="0" autoPict="0">
                <anchor moveWithCells="1">
                  <from>
                    <xdr:col>3</xdr:col>
                    <xdr:colOff>50800</xdr:colOff>
                    <xdr:row>61</xdr:row>
                    <xdr:rowOff>12700</xdr:rowOff>
                  </from>
                  <to>
                    <xdr:col>4</xdr:col>
                    <xdr:colOff>88900</xdr:colOff>
                    <xdr:row>62</xdr:row>
                    <xdr:rowOff>0</xdr:rowOff>
                  </to>
                </anchor>
              </controlPr>
            </control>
          </mc:Choice>
        </mc:AlternateContent>
        <mc:AlternateContent xmlns:mc="http://schemas.openxmlformats.org/markup-compatibility/2006">
          <mc:Choice Requires="x14">
            <control shapeId="6210" r:id="rId30" name="Check Box 66">
              <controlPr defaultSize="0" autoFill="0" autoLine="0" autoPict="0">
                <anchor moveWithCells="1">
                  <from>
                    <xdr:col>2</xdr:col>
                    <xdr:colOff>0</xdr:colOff>
                    <xdr:row>61</xdr:row>
                    <xdr:rowOff>184150</xdr:rowOff>
                  </from>
                  <to>
                    <xdr:col>2</xdr:col>
                    <xdr:colOff>1123950</xdr:colOff>
                    <xdr:row>62</xdr:row>
                    <xdr:rowOff>171450</xdr:rowOff>
                  </to>
                </anchor>
              </controlPr>
            </control>
          </mc:Choice>
        </mc:AlternateContent>
        <mc:AlternateContent xmlns:mc="http://schemas.openxmlformats.org/markup-compatibility/2006">
          <mc:Choice Requires="x14">
            <control shapeId="6211" r:id="rId31" name="Check Box 67">
              <controlPr defaultSize="0" autoFill="0" autoLine="0" autoPict="0">
                <anchor moveWithCells="1">
                  <from>
                    <xdr:col>2</xdr:col>
                    <xdr:colOff>0</xdr:colOff>
                    <xdr:row>61</xdr:row>
                    <xdr:rowOff>12700</xdr:rowOff>
                  </from>
                  <to>
                    <xdr:col>3</xdr:col>
                    <xdr:colOff>12700</xdr:colOff>
                    <xdr:row>61</xdr:row>
                    <xdr:rowOff>184150</xdr:rowOff>
                  </to>
                </anchor>
              </controlPr>
            </control>
          </mc:Choice>
        </mc:AlternateContent>
        <mc:AlternateContent xmlns:mc="http://schemas.openxmlformats.org/markup-compatibility/2006">
          <mc:Choice Requires="x14">
            <control shapeId="6212" r:id="rId32" name="Check Box 68">
              <controlPr defaultSize="0" autoFill="0" autoLine="0" autoPict="0">
                <anchor moveWithCells="1">
                  <from>
                    <xdr:col>4</xdr:col>
                    <xdr:colOff>57150</xdr:colOff>
                    <xdr:row>61</xdr:row>
                    <xdr:rowOff>12700</xdr:rowOff>
                  </from>
                  <to>
                    <xdr:col>6</xdr:col>
                    <xdr:colOff>622300</xdr:colOff>
                    <xdr:row>62</xdr:row>
                    <xdr:rowOff>0</xdr:rowOff>
                  </to>
                </anchor>
              </controlPr>
            </control>
          </mc:Choice>
        </mc:AlternateContent>
        <mc:AlternateContent xmlns:mc="http://schemas.openxmlformats.org/markup-compatibility/2006">
          <mc:Choice Requires="x14">
            <control shapeId="6213" r:id="rId33" name="Option Button 69">
              <controlPr defaultSize="0" autoFill="0" autoLine="0" autoPict="0">
                <anchor moveWithCells="1">
                  <from>
                    <xdr:col>5</xdr:col>
                    <xdr:colOff>584200</xdr:colOff>
                    <xdr:row>61</xdr:row>
                    <xdr:rowOff>95250</xdr:rowOff>
                  </from>
                  <to>
                    <xdr:col>5</xdr:col>
                    <xdr:colOff>1066800</xdr:colOff>
                    <xdr:row>63</xdr:row>
                    <xdr:rowOff>95250</xdr:rowOff>
                  </to>
                </anchor>
              </controlPr>
            </control>
          </mc:Choice>
        </mc:AlternateContent>
        <mc:AlternateContent xmlns:mc="http://schemas.openxmlformats.org/markup-compatibility/2006">
          <mc:Choice Requires="x14">
            <control shapeId="6214" r:id="rId34" name="Option Button 70">
              <controlPr defaultSize="0" autoFill="0" autoLine="0" autoPict="0">
                <anchor moveWithCells="1">
                  <from>
                    <xdr:col>5</xdr:col>
                    <xdr:colOff>965200</xdr:colOff>
                    <xdr:row>61</xdr:row>
                    <xdr:rowOff>95250</xdr:rowOff>
                  </from>
                  <to>
                    <xdr:col>6</xdr:col>
                    <xdr:colOff>107950</xdr:colOff>
                    <xdr:row>63</xdr:row>
                    <xdr:rowOff>95250</xdr:rowOff>
                  </to>
                </anchor>
              </controlPr>
            </control>
          </mc:Choice>
        </mc:AlternateContent>
        <mc:AlternateContent xmlns:mc="http://schemas.openxmlformats.org/markup-compatibility/2006">
          <mc:Choice Requires="x14">
            <control shapeId="6215" r:id="rId35" name="Option Button 71">
              <controlPr defaultSize="0" autoFill="0" autoLine="0" autoPict="0">
                <anchor moveWithCells="1">
                  <from>
                    <xdr:col>6</xdr:col>
                    <xdr:colOff>171450</xdr:colOff>
                    <xdr:row>61</xdr:row>
                    <xdr:rowOff>95250</xdr:rowOff>
                  </from>
                  <to>
                    <xdr:col>6</xdr:col>
                    <xdr:colOff>660400</xdr:colOff>
                    <xdr:row>63</xdr:row>
                    <xdr:rowOff>95250</xdr:rowOff>
                  </to>
                </anchor>
              </controlPr>
            </control>
          </mc:Choice>
        </mc:AlternateContent>
        <mc:AlternateContent xmlns:mc="http://schemas.openxmlformats.org/markup-compatibility/2006">
          <mc:Choice Requires="x14">
            <control shapeId="6216" r:id="rId36" name="Option Button 72">
              <controlPr defaultSize="0" autoFill="0" autoLine="0" autoPict="0">
                <anchor moveWithCells="1">
                  <from>
                    <xdr:col>6</xdr:col>
                    <xdr:colOff>552450</xdr:colOff>
                    <xdr:row>61</xdr:row>
                    <xdr:rowOff>95250</xdr:rowOff>
                  </from>
                  <to>
                    <xdr:col>7</xdr:col>
                    <xdr:colOff>374650</xdr:colOff>
                    <xdr:row>63</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VLOOKUPs!$A$4:$A$10</xm:f>
          </x14:formula1>
          <xm:sqref>E10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02"/>
  <sheetViews>
    <sheetView workbookViewId="0">
      <selection activeCell="A2" sqref="A2"/>
    </sheetView>
  </sheetViews>
  <sheetFormatPr baseColWidth="10" defaultColWidth="11.453125" defaultRowHeight="12.5"/>
  <cols>
    <col min="1" max="1" width="24.453125" style="1" customWidth="1"/>
    <col min="2" max="3" width="17.1796875" style="1" customWidth="1"/>
    <col min="4" max="4" width="22.453125" style="1" customWidth="1"/>
    <col min="5" max="6" width="20.1796875" style="1" customWidth="1"/>
    <col min="7" max="7" width="14.54296875" style="1" customWidth="1"/>
    <col min="8" max="8" width="13.1796875" style="1" customWidth="1"/>
    <col min="9" max="16384" width="11.453125" style="1"/>
  </cols>
  <sheetData>
    <row r="1" spans="1:8" ht="18.5" thickBot="1">
      <c r="A1" s="239" t="s">
        <v>288</v>
      </c>
      <c r="B1" s="240"/>
      <c r="C1" s="240"/>
      <c r="D1" s="240"/>
      <c r="E1" s="240"/>
      <c r="F1" s="240"/>
      <c r="G1" s="240"/>
      <c r="H1" s="241"/>
    </row>
    <row r="2" spans="1:8" ht="15" customHeight="1" thickBot="1">
      <c r="A2" s="112" t="s">
        <v>129</v>
      </c>
      <c r="B2" s="290" t="s">
        <v>249</v>
      </c>
      <c r="C2" s="290"/>
      <c r="D2" s="290"/>
      <c r="E2" s="111" t="s">
        <v>88</v>
      </c>
      <c r="F2" s="148">
        <v>44440</v>
      </c>
      <c r="G2" s="111" t="s">
        <v>87</v>
      </c>
      <c r="H2" s="149">
        <v>44804</v>
      </c>
    </row>
    <row r="3" spans="1:8" ht="8.15" customHeight="1">
      <c r="A3" s="107"/>
      <c r="B3" s="106"/>
      <c r="C3" s="106"/>
      <c r="D3" s="106"/>
      <c r="E3" s="6"/>
      <c r="F3" s="6"/>
      <c r="G3" s="6"/>
      <c r="H3" s="105"/>
    </row>
    <row r="4" spans="1:8" ht="14.25" customHeight="1">
      <c r="A4" s="109" t="s">
        <v>86</v>
      </c>
      <c r="B4" s="108"/>
      <c r="C4" s="108"/>
      <c r="D4" s="108"/>
      <c r="E4" s="6"/>
      <c r="F4" s="6"/>
      <c r="G4" s="6"/>
      <c r="H4" s="105"/>
    </row>
    <row r="5" spans="1:8" ht="8.15" customHeight="1" thickBot="1">
      <c r="A5" s="107"/>
      <c r="B5" s="106"/>
      <c r="C5" s="106"/>
      <c r="D5" s="106"/>
      <c r="E5" s="6"/>
      <c r="F5" s="6"/>
      <c r="G5" s="6"/>
      <c r="H5" s="105"/>
    </row>
    <row r="6" spans="1:8" ht="13.5" thickBot="1">
      <c r="A6" s="243" t="s">
        <v>85</v>
      </c>
      <c r="B6" s="244"/>
      <c r="C6" s="244"/>
      <c r="D6" s="244"/>
      <c r="E6" s="244"/>
      <c r="F6" s="244"/>
      <c r="G6" s="244"/>
      <c r="H6" s="245"/>
    </row>
    <row r="7" spans="1:8" ht="15" customHeight="1">
      <c r="A7" s="104" t="s">
        <v>130</v>
      </c>
      <c r="B7" s="292" t="s">
        <v>250</v>
      </c>
      <c r="C7" s="292"/>
      <c r="D7" s="292"/>
      <c r="E7" s="292"/>
      <c r="F7" s="292"/>
      <c r="G7" s="103" t="s">
        <v>84</v>
      </c>
      <c r="H7" s="150" t="s">
        <v>252</v>
      </c>
    </row>
    <row r="8" spans="1:8" s="28" customFormat="1" ht="8.25" customHeight="1">
      <c r="A8" s="101"/>
      <c r="B8" s="99"/>
      <c r="C8" s="99"/>
      <c r="D8" s="99"/>
      <c r="E8" s="99"/>
      <c r="F8" s="100"/>
      <c r="G8" s="99"/>
      <c r="H8" s="98"/>
    </row>
    <row r="9" spans="1:8" ht="13">
      <c r="A9" s="97" t="s">
        <v>83</v>
      </c>
      <c r="B9" s="96" t="s">
        <v>89</v>
      </c>
      <c r="C9" s="95"/>
      <c r="D9" s="95"/>
      <c r="E9" s="95" t="s">
        <v>0</v>
      </c>
      <c r="F9" s="95" t="s">
        <v>82</v>
      </c>
      <c r="G9" s="94"/>
      <c r="H9" s="93" t="s">
        <v>81</v>
      </c>
    </row>
    <row r="10" spans="1:8" ht="15" customHeight="1">
      <c r="A10" s="90"/>
      <c r="B10" s="151" t="s">
        <v>251</v>
      </c>
      <c r="C10" s="151"/>
      <c r="D10" s="151"/>
      <c r="E10" s="151" t="s">
        <v>5</v>
      </c>
      <c r="F10" s="80">
        <v>150</v>
      </c>
      <c r="G10" s="84"/>
      <c r="H10" s="152" t="s">
        <v>253</v>
      </c>
    </row>
    <row r="11" spans="1:8" ht="9.75" customHeight="1">
      <c r="A11" s="90"/>
      <c r="B11" s="84"/>
      <c r="C11" s="84"/>
      <c r="D11" s="84"/>
      <c r="E11" s="84"/>
      <c r="F11" s="84"/>
      <c r="G11" s="84"/>
      <c r="H11" s="51"/>
    </row>
    <row r="12" spans="1:8" ht="13">
      <c r="A12" s="69" t="s">
        <v>80</v>
      </c>
      <c r="B12" s="153">
        <v>750</v>
      </c>
      <c r="C12" s="57" t="s">
        <v>79</v>
      </c>
      <c r="D12" s="84"/>
      <c r="E12" s="84"/>
      <c r="F12" s="84"/>
      <c r="G12" s="32" t="s">
        <v>53</v>
      </c>
      <c r="H12" s="154">
        <v>0.3</v>
      </c>
    </row>
    <row r="13" spans="1:8" ht="9.75" customHeight="1">
      <c r="A13" s="69"/>
      <c r="B13" s="87"/>
      <c r="C13" s="86"/>
      <c r="D13" s="84"/>
      <c r="E13" s="84"/>
      <c r="F13" s="84"/>
      <c r="G13" s="82"/>
      <c r="H13" s="83"/>
    </row>
    <row r="14" spans="1:8" ht="15" customHeight="1">
      <c r="A14" s="56" t="s">
        <v>78</v>
      </c>
      <c r="B14" s="155"/>
      <c r="C14" s="155"/>
      <c r="D14" s="155"/>
      <c r="E14" s="155"/>
      <c r="F14" s="155"/>
      <c r="G14" s="156"/>
      <c r="H14" s="157"/>
    </row>
    <row r="15" spans="1:8" ht="9.75" customHeight="1">
      <c r="A15" s="85"/>
      <c r="B15" s="84"/>
      <c r="C15" s="84"/>
      <c r="D15" s="84"/>
      <c r="E15" s="84"/>
      <c r="F15" s="84"/>
      <c r="G15" s="84"/>
      <c r="H15" s="83"/>
    </row>
    <row r="16" spans="1:8" ht="15" customHeight="1">
      <c r="A16" s="15" t="s">
        <v>128</v>
      </c>
      <c r="B16" s="108">
        <v>2</v>
      </c>
      <c r="C16" s="9"/>
      <c r="D16" s="14" t="s">
        <v>77</v>
      </c>
      <c r="E16" s="108">
        <v>1</v>
      </c>
      <c r="F16" s="158"/>
      <c r="G16" s="9"/>
      <c r="H16" s="5"/>
    </row>
    <row r="17" spans="1:8" ht="9.75" customHeight="1">
      <c r="A17" s="15"/>
      <c r="B17" s="6"/>
      <c r="C17" s="6"/>
      <c r="D17" s="82"/>
      <c r="E17" s="158"/>
      <c r="F17" s="158"/>
      <c r="G17" s="9"/>
      <c r="H17" s="5"/>
    </row>
    <row r="18" spans="1:8" ht="15" customHeight="1">
      <c r="A18" s="15" t="s">
        <v>76</v>
      </c>
      <c r="B18" s="108"/>
      <c r="C18" s="108"/>
      <c r="D18" s="22"/>
      <c r="E18" s="127" t="s">
        <v>135</v>
      </c>
      <c r="F18" s="159"/>
      <c r="G18" s="159"/>
      <c r="H18" s="5"/>
    </row>
    <row r="19" spans="1:8" ht="9.75" customHeight="1">
      <c r="A19" s="56"/>
      <c r="B19" s="78"/>
      <c r="C19" s="78"/>
      <c r="D19" s="78"/>
      <c r="E19" s="78"/>
      <c r="F19" s="78"/>
      <c r="G19" s="77"/>
      <c r="H19" s="76"/>
    </row>
    <row r="20" spans="1:8" ht="15" customHeight="1">
      <c r="A20" s="56" t="s">
        <v>75</v>
      </c>
      <c r="B20" s="108"/>
      <c r="C20" s="108"/>
      <c r="D20" s="108"/>
      <c r="E20" s="78"/>
      <c r="F20" s="116" t="s">
        <v>136</v>
      </c>
      <c r="G20" s="80"/>
      <c r="H20" s="79"/>
    </row>
    <row r="21" spans="1:8" ht="9.75" customHeight="1">
      <c r="A21" s="56"/>
      <c r="B21" s="78"/>
      <c r="C21" s="78"/>
      <c r="D21" s="78"/>
      <c r="E21" s="78"/>
      <c r="F21" s="78"/>
      <c r="G21" s="77"/>
      <c r="H21" s="76"/>
    </row>
    <row r="22" spans="1:8" ht="15" customHeight="1">
      <c r="A22" s="56" t="s">
        <v>74</v>
      </c>
      <c r="B22" s="155"/>
      <c r="C22" s="155"/>
      <c r="D22" s="155"/>
      <c r="E22" s="155"/>
      <c r="F22" s="155"/>
      <c r="G22" s="32" t="s">
        <v>73</v>
      </c>
      <c r="H22" s="160"/>
    </row>
    <row r="23" spans="1:8" ht="15" customHeight="1">
      <c r="A23" s="72" t="s">
        <v>72</v>
      </c>
      <c r="B23" s="161"/>
      <c r="C23" s="161">
        <v>0</v>
      </c>
      <c r="D23" s="161">
        <v>0</v>
      </c>
      <c r="E23" s="161">
        <v>0</v>
      </c>
      <c r="F23" s="161">
        <v>0</v>
      </c>
      <c r="G23" s="162"/>
      <c r="H23" s="163">
        <v>0</v>
      </c>
    </row>
    <row r="24" spans="1:8" ht="9.75" customHeight="1">
      <c r="A24" s="72"/>
      <c r="B24" s="71"/>
      <c r="C24" s="71"/>
      <c r="D24" s="71"/>
      <c r="E24" s="71"/>
      <c r="F24" s="71"/>
      <c r="G24" s="71"/>
      <c r="H24" s="51"/>
    </row>
    <row r="25" spans="1:8" ht="13">
      <c r="A25" s="70" t="s">
        <v>71</v>
      </c>
      <c r="B25" s="62"/>
      <c r="C25" s="62"/>
      <c r="D25" s="62"/>
      <c r="E25" s="62"/>
      <c r="F25" s="62"/>
      <c r="G25" s="62"/>
      <c r="H25" s="51"/>
    </row>
    <row r="26" spans="1:8" ht="15" customHeight="1">
      <c r="A26" s="69" t="s">
        <v>70</v>
      </c>
      <c r="B26" s="164"/>
      <c r="C26" s="67" t="s">
        <v>69</v>
      </c>
      <c r="D26" s="62"/>
      <c r="E26" s="62"/>
      <c r="F26" s="62"/>
      <c r="G26" s="62"/>
      <c r="H26" s="51"/>
    </row>
    <row r="27" spans="1:8" s="28" customFormat="1" ht="8.15" customHeight="1" thickBot="1">
      <c r="A27" s="66"/>
      <c r="B27" s="64"/>
      <c r="C27" s="65"/>
      <c r="D27" s="64"/>
      <c r="E27" s="64"/>
      <c r="F27" s="64"/>
      <c r="G27" s="64"/>
      <c r="H27" s="63"/>
    </row>
    <row r="28" spans="1:8" ht="13.5" thickBot="1">
      <c r="A28" s="243" t="s">
        <v>68</v>
      </c>
      <c r="B28" s="237"/>
      <c r="C28" s="244"/>
      <c r="D28" s="244"/>
      <c r="E28" s="244"/>
      <c r="F28" s="244"/>
      <c r="G28" s="244"/>
      <c r="H28" s="245"/>
    </row>
    <row r="29" spans="1:8" s="28" customFormat="1" ht="8.15" customHeight="1">
      <c r="A29" s="21"/>
      <c r="B29" s="20"/>
      <c r="C29" s="20"/>
      <c r="D29" s="20"/>
      <c r="E29" s="20"/>
      <c r="F29" s="20"/>
      <c r="G29" s="20"/>
      <c r="H29" s="19"/>
    </row>
    <row r="30" spans="1:8" ht="15" customHeight="1">
      <c r="A30" s="18" t="s">
        <v>26</v>
      </c>
      <c r="B30" s="54"/>
      <c r="C30" s="27">
        <f>B12</f>
        <v>750</v>
      </c>
      <c r="D30" s="9"/>
      <c r="E30" s="62"/>
      <c r="F30" s="62"/>
      <c r="G30" s="62"/>
      <c r="H30" s="51"/>
    </row>
    <row r="31" spans="1:8" ht="15" customHeight="1">
      <c r="A31" s="18" t="s">
        <v>67</v>
      </c>
      <c r="B31" s="61" t="s">
        <v>64</v>
      </c>
      <c r="C31" s="60">
        <f>B23+C23+D23+E23+F23+H23</f>
        <v>0</v>
      </c>
      <c r="D31" s="57" t="s">
        <v>66</v>
      </c>
      <c r="E31" s="39"/>
      <c r="F31" s="39"/>
      <c r="G31" s="52"/>
      <c r="H31" s="51"/>
    </row>
    <row r="32" spans="1:8" ht="15" customHeight="1">
      <c r="A32" s="18" t="s">
        <v>65</v>
      </c>
      <c r="B32" s="59" t="s">
        <v>64</v>
      </c>
      <c r="C32" s="58">
        <f>$B$26</f>
        <v>0</v>
      </c>
      <c r="D32" s="57" t="s">
        <v>63</v>
      </c>
      <c r="E32" s="39"/>
      <c r="F32" s="39"/>
      <c r="G32" s="52"/>
      <c r="H32" s="51"/>
    </row>
    <row r="33" spans="1:19" ht="15" customHeight="1">
      <c r="A33" s="56" t="s">
        <v>62</v>
      </c>
      <c r="B33" s="54"/>
      <c r="C33" s="55">
        <f>C30-C31-C32</f>
        <v>750</v>
      </c>
      <c r="D33" s="39"/>
      <c r="E33" s="39"/>
      <c r="F33" s="39"/>
      <c r="G33" s="52"/>
      <c r="H33" s="51"/>
    </row>
    <row r="34" spans="1:19" ht="8.15" customHeight="1" thickBot="1">
      <c r="A34" s="18"/>
      <c r="B34" s="54"/>
      <c r="C34" s="53"/>
      <c r="D34" s="39"/>
      <c r="E34" s="39"/>
      <c r="F34" s="39"/>
      <c r="G34" s="52"/>
      <c r="H34" s="51"/>
    </row>
    <row r="35" spans="1:19" ht="13">
      <c r="A35" s="236" t="s">
        <v>61</v>
      </c>
      <c r="B35" s="237"/>
      <c r="C35" s="237"/>
      <c r="D35" s="237"/>
      <c r="E35" s="237"/>
      <c r="F35" s="237"/>
      <c r="G35" s="237"/>
      <c r="H35" s="238"/>
    </row>
    <row r="36" spans="1:19" ht="29.25" customHeight="1">
      <c r="A36" s="50"/>
      <c r="B36" s="247" t="s">
        <v>58</v>
      </c>
      <c r="C36" s="248"/>
      <c r="D36" s="144" t="s">
        <v>132</v>
      </c>
      <c r="E36" s="118" t="s">
        <v>126</v>
      </c>
      <c r="F36" s="115" t="s">
        <v>124</v>
      </c>
      <c r="G36" s="249" t="s">
        <v>123</v>
      </c>
      <c r="H36" s="250"/>
    </row>
    <row r="37" spans="1:19" ht="15" customHeight="1">
      <c r="A37" s="44">
        <v>1</v>
      </c>
      <c r="B37" s="286" t="s">
        <v>250</v>
      </c>
      <c r="C37" s="287"/>
      <c r="D37" s="165">
        <v>1500</v>
      </c>
      <c r="E37" s="165">
        <v>0</v>
      </c>
      <c r="F37" s="166" t="s">
        <v>270</v>
      </c>
      <c r="G37" s="253">
        <f>D37+IF(F37&lt;&gt;"Yes",E37,0)</f>
        <v>1500</v>
      </c>
      <c r="H37" s="254"/>
      <c r="I37" s="255"/>
      <c r="J37" s="256"/>
      <c r="K37" s="256"/>
    </row>
    <row r="38" spans="1:19" ht="15" customHeight="1">
      <c r="A38" s="44">
        <v>2</v>
      </c>
      <c r="B38" s="286"/>
      <c r="C38" s="287"/>
      <c r="D38" s="165">
        <v>0</v>
      </c>
      <c r="E38" s="165">
        <v>0</v>
      </c>
      <c r="F38" s="166"/>
      <c r="G38" s="253">
        <f t="shared" ref="G38:G44" si="0">D38+IF(F38&lt;&gt;"Yes",E38,0)</f>
        <v>0</v>
      </c>
      <c r="H38" s="254"/>
      <c r="I38" s="255"/>
      <c r="J38" s="256"/>
      <c r="K38" s="256"/>
    </row>
    <row r="39" spans="1:19" ht="15" customHeight="1">
      <c r="A39" s="44">
        <v>3</v>
      </c>
      <c r="B39" s="286"/>
      <c r="C39" s="287"/>
      <c r="D39" s="165">
        <v>0</v>
      </c>
      <c r="E39" s="165">
        <v>0</v>
      </c>
      <c r="F39" s="166"/>
      <c r="G39" s="253">
        <f t="shared" si="0"/>
        <v>0</v>
      </c>
      <c r="H39" s="254"/>
    </row>
    <row r="40" spans="1:19" ht="15" customHeight="1">
      <c r="A40" s="44">
        <v>4</v>
      </c>
      <c r="B40" s="286"/>
      <c r="C40" s="287"/>
      <c r="D40" s="165">
        <v>0</v>
      </c>
      <c r="E40" s="165">
        <v>0</v>
      </c>
      <c r="F40" s="166"/>
      <c r="G40" s="253">
        <f t="shared" si="0"/>
        <v>0</v>
      </c>
      <c r="H40" s="254"/>
    </row>
    <row r="41" spans="1:19" ht="15" customHeight="1">
      <c r="A41" s="44">
        <v>5</v>
      </c>
      <c r="B41" s="286"/>
      <c r="C41" s="287"/>
      <c r="D41" s="165">
        <v>0</v>
      </c>
      <c r="E41" s="165">
        <v>0</v>
      </c>
      <c r="F41" s="166"/>
      <c r="G41" s="253">
        <f t="shared" si="0"/>
        <v>0</v>
      </c>
      <c r="H41" s="254"/>
    </row>
    <row r="42" spans="1:19" ht="15" customHeight="1">
      <c r="A42" s="44">
        <v>6</v>
      </c>
      <c r="B42" s="286"/>
      <c r="C42" s="287"/>
      <c r="D42" s="165">
        <v>0</v>
      </c>
      <c r="E42" s="165">
        <v>0</v>
      </c>
      <c r="F42" s="166"/>
      <c r="G42" s="253">
        <f t="shared" si="0"/>
        <v>0</v>
      </c>
      <c r="H42" s="254"/>
    </row>
    <row r="43" spans="1:19" ht="15" customHeight="1">
      <c r="A43" s="44">
        <v>7</v>
      </c>
      <c r="B43" s="286"/>
      <c r="C43" s="287"/>
      <c r="D43" s="165">
        <v>0</v>
      </c>
      <c r="E43" s="165">
        <v>0</v>
      </c>
      <c r="F43" s="166"/>
      <c r="G43" s="253">
        <f t="shared" si="0"/>
        <v>0</v>
      </c>
      <c r="H43" s="254"/>
    </row>
    <row r="44" spans="1:19" ht="15" customHeight="1">
      <c r="A44" s="44">
        <v>8</v>
      </c>
      <c r="B44" s="288"/>
      <c r="C44" s="289"/>
      <c r="D44" s="167">
        <v>0</v>
      </c>
      <c r="E44" s="167">
        <v>0</v>
      </c>
      <c r="F44" s="168"/>
      <c r="G44" s="259">
        <f t="shared" si="0"/>
        <v>0</v>
      </c>
      <c r="H44" s="260"/>
    </row>
    <row r="45" spans="1:19" ht="15" customHeight="1">
      <c r="A45" s="42"/>
      <c r="B45" s="261" t="s">
        <v>54</v>
      </c>
      <c r="C45" s="261"/>
      <c r="D45" s="261"/>
      <c r="E45" s="261"/>
      <c r="F45" s="261"/>
      <c r="G45" s="14" t="s">
        <v>60</v>
      </c>
      <c r="H45" s="40">
        <f>SUM(G37:H44)</f>
        <v>1500</v>
      </c>
    </row>
    <row r="46" spans="1:19" ht="15" customHeight="1">
      <c r="A46" s="18" t="str">
        <f>$B$45</f>
        <v>Monthly total income</v>
      </c>
      <c r="B46" s="39"/>
      <c r="C46" s="9"/>
      <c r="D46" s="49">
        <f>$H$45</f>
        <v>1500</v>
      </c>
      <c r="E46" s="9"/>
      <c r="F46" s="9"/>
      <c r="G46" s="9"/>
      <c r="H46" s="5"/>
      <c r="L46" s="28"/>
      <c r="M46" s="28"/>
      <c r="N46" s="28"/>
      <c r="O46" s="28"/>
      <c r="P46" s="28"/>
      <c r="Q46" s="28"/>
      <c r="R46" s="28"/>
      <c r="S46" s="28"/>
    </row>
    <row r="47" spans="1:19" ht="15" customHeight="1">
      <c r="A47" s="18" t="s">
        <v>53</v>
      </c>
      <c r="B47" s="9"/>
      <c r="C47" s="38"/>
      <c r="D47" s="37">
        <f>$H$12</f>
        <v>0.3</v>
      </c>
      <c r="E47" s="9" t="s">
        <v>52</v>
      </c>
      <c r="F47" s="9"/>
      <c r="G47" s="9"/>
      <c r="H47" s="5"/>
    </row>
    <row r="48" spans="1:19" ht="15" customHeight="1">
      <c r="A48" s="10"/>
      <c r="B48" s="9"/>
      <c r="C48" s="14" t="s">
        <v>59</v>
      </c>
      <c r="D48" s="48">
        <f>D46*D47</f>
        <v>450</v>
      </c>
      <c r="E48" s="9"/>
      <c r="F48" s="9"/>
      <c r="G48" s="9"/>
      <c r="H48" s="5"/>
    </row>
    <row r="49" spans="1:8" ht="8.15" customHeight="1" thickBot="1">
      <c r="A49" s="47"/>
      <c r="B49" s="46"/>
      <c r="C49" s="46"/>
      <c r="D49" s="3"/>
      <c r="E49" s="3"/>
      <c r="F49" s="3"/>
      <c r="G49" s="3"/>
      <c r="H49" s="2"/>
    </row>
    <row r="50" spans="1:8" ht="13">
      <c r="A50" s="236" t="s">
        <v>133</v>
      </c>
      <c r="B50" s="237"/>
      <c r="C50" s="237"/>
      <c r="D50" s="237"/>
      <c r="E50" s="237"/>
      <c r="F50" s="237"/>
      <c r="G50" s="237"/>
      <c r="H50" s="238"/>
    </row>
    <row r="51" spans="1:8" ht="14.25" customHeight="1">
      <c r="A51" s="45"/>
      <c r="B51" s="247" t="s">
        <v>58</v>
      </c>
      <c r="C51" s="248"/>
      <c r="D51" s="115" t="s">
        <v>57</v>
      </c>
      <c r="E51" s="262" t="s">
        <v>56</v>
      </c>
      <c r="F51" s="263"/>
      <c r="G51" s="9"/>
      <c r="H51" s="5"/>
    </row>
    <row r="52" spans="1:8" ht="15" customHeight="1">
      <c r="A52" s="44">
        <v>1</v>
      </c>
      <c r="B52" s="264" t="str">
        <f>IF(F37="Yes",B37,"")</f>
        <v/>
      </c>
      <c r="C52" s="265"/>
      <c r="D52" s="169"/>
      <c r="E52" s="282">
        <v>0</v>
      </c>
      <c r="F52" s="283"/>
      <c r="G52" s="9"/>
      <c r="H52" s="5"/>
    </row>
    <row r="53" spans="1:8" ht="15" customHeight="1">
      <c r="A53" s="44">
        <v>2</v>
      </c>
      <c r="B53" s="264" t="str">
        <f t="shared" ref="B53:B59" si="1">IF(F38="Yes",B38,"")</f>
        <v/>
      </c>
      <c r="C53" s="265"/>
      <c r="D53" s="169"/>
      <c r="E53" s="282">
        <v>0</v>
      </c>
      <c r="F53" s="283"/>
      <c r="G53" s="9"/>
      <c r="H53" s="5"/>
    </row>
    <row r="54" spans="1:8" ht="15" customHeight="1">
      <c r="A54" s="44">
        <v>3</v>
      </c>
      <c r="B54" s="264" t="str">
        <f t="shared" si="1"/>
        <v/>
      </c>
      <c r="C54" s="265"/>
      <c r="D54" s="169"/>
      <c r="E54" s="282">
        <v>0</v>
      </c>
      <c r="F54" s="283"/>
      <c r="G54" s="9"/>
      <c r="H54" s="5"/>
    </row>
    <row r="55" spans="1:8" ht="15" customHeight="1">
      <c r="A55" s="44">
        <v>4</v>
      </c>
      <c r="B55" s="264" t="str">
        <f t="shared" si="1"/>
        <v/>
      </c>
      <c r="C55" s="265"/>
      <c r="D55" s="169"/>
      <c r="E55" s="282">
        <v>0</v>
      </c>
      <c r="F55" s="283"/>
      <c r="G55" s="9"/>
      <c r="H55" s="5"/>
    </row>
    <row r="56" spans="1:8" ht="15" customHeight="1">
      <c r="A56" s="44">
        <v>5</v>
      </c>
      <c r="B56" s="264" t="str">
        <f t="shared" si="1"/>
        <v/>
      </c>
      <c r="C56" s="265"/>
      <c r="D56" s="169"/>
      <c r="E56" s="282">
        <v>0</v>
      </c>
      <c r="F56" s="283"/>
      <c r="G56" s="9"/>
      <c r="H56" s="5"/>
    </row>
    <row r="57" spans="1:8" ht="15" customHeight="1">
      <c r="A57" s="44">
        <v>6</v>
      </c>
      <c r="B57" s="264" t="str">
        <f t="shared" si="1"/>
        <v/>
      </c>
      <c r="C57" s="265"/>
      <c r="D57" s="169"/>
      <c r="E57" s="282">
        <v>0</v>
      </c>
      <c r="F57" s="283"/>
      <c r="G57" s="9"/>
      <c r="H57" s="5"/>
    </row>
    <row r="58" spans="1:8" ht="15" customHeight="1">
      <c r="A58" s="44">
        <v>7</v>
      </c>
      <c r="B58" s="264" t="str">
        <f t="shared" si="1"/>
        <v/>
      </c>
      <c r="C58" s="265"/>
      <c r="D58" s="169"/>
      <c r="E58" s="282">
        <v>0</v>
      </c>
      <c r="F58" s="283"/>
      <c r="G58" s="9"/>
      <c r="H58" s="5"/>
    </row>
    <row r="59" spans="1:8" ht="15" customHeight="1">
      <c r="A59" s="42">
        <v>8</v>
      </c>
      <c r="B59" s="268" t="str">
        <f t="shared" si="1"/>
        <v/>
      </c>
      <c r="C59" s="269"/>
      <c r="D59" s="170"/>
      <c r="E59" s="284">
        <v>0</v>
      </c>
      <c r="F59" s="285"/>
      <c r="G59" s="9"/>
      <c r="H59" s="5"/>
    </row>
    <row r="60" spans="1:8" ht="15" customHeight="1">
      <c r="A60" s="36"/>
      <c r="B60" s="127"/>
      <c r="C60" s="171"/>
      <c r="D60" s="145" t="s">
        <v>131</v>
      </c>
      <c r="E60" s="14" t="s">
        <v>55</v>
      </c>
      <c r="F60" s="121">
        <f>SUM(E52:F59)</f>
        <v>0</v>
      </c>
      <c r="G60" s="9"/>
      <c r="H60" s="5"/>
    </row>
    <row r="61" spans="1:8" ht="15" customHeight="1">
      <c r="A61" s="36"/>
      <c r="B61" s="145"/>
      <c r="C61" s="145"/>
      <c r="D61" s="145"/>
      <c r="E61" s="9"/>
      <c r="F61" s="145"/>
      <c r="G61" s="9"/>
      <c r="H61" s="5"/>
    </row>
    <row r="62" spans="1:8" ht="15" customHeight="1">
      <c r="A62" s="272" t="s">
        <v>127</v>
      </c>
      <c r="B62" s="273"/>
      <c r="C62" s="172"/>
      <c r="D62" s="172"/>
      <c r="E62" s="108"/>
      <c r="F62" s="172"/>
      <c r="G62" s="143"/>
      <c r="H62" s="105"/>
    </row>
    <row r="63" spans="1:8" ht="15" customHeight="1">
      <c r="A63" s="272"/>
      <c r="B63" s="273"/>
      <c r="C63" s="172"/>
      <c r="D63" s="172"/>
      <c r="E63" s="108"/>
      <c r="F63" s="172"/>
      <c r="G63" s="108"/>
      <c r="H63" s="105"/>
    </row>
    <row r="64" spans="1:8" ht="15" customHeight="1">
      <c r="A64" s="36"/>
      <c r="B64" s="145"/>
      <c r="C64" s="145"/>
      <c r="D64" s="145"/>
      <c r="E64" s="9"/>
      <c r="F64" s="145"/>
      <c r="G64" s="9"/>
      <c r="H64" s="5"/>
    </row>
    <row r="65" spans="1:8" ht="15" customHeight="1">
      <c r="A65" s="10"/>
      <c r="B65" s="8" t="s">
        <v>56</v>
      </c>
      <c r="C65" s="145" t="s">
        <v>55</v>
      </c>
      <c r="D65" s="173">
        <v>0</v>
      </c>
      <c r="E65" s="9"/>
      <c r="F65" s="8"/>
      <c r="G65" s="145"/>
      <c r="H65" s="174"/>
    </row>
    <row r="66" spans="1:8" ht="15" customHeight="1">
      <c r="A66" s="10"/>
      <c r="B66" s="8" t="s">
        <v>122</v>
      </c>
      <c r="C66" s="12" t="s">
        <v>23</v>
      </c>
      <c r="D66" s="175">
        <v>0</v>
      </c>
      <c r="E66" s="62"/>
      <c r="F66" s="137"/>
      <c r="G66" s="12"/>
      <c r="H66" s="176"/>
    </row>
    <row r="67" spans="1:8" ht="7.5" customHeight="1">
      <c r="A67" s="10"/>
      <c r="B67" s="8"/>
      <c r="C67" s="12"/>
      <c r="D67" s="130"/>
      <c r="E67" s="30"/>
      <c r="F67" s="9"/>
      <c r="G67" s="9"/>
      <c r="H67" s="5"/>
    </row>
    <row r="68" spans="1:8" ht="15" customHeight="1">
      <c r="A68" s="8" t="s">
        <v>283</v>
      </c>
      <c r="B68" s="142"/>
      <c r="C68" s="12" t="s">
        <v>23</v>
      </c>
      <c r="D68" s="177">
        <v>0</v>
      </c>
      <c r="E68" s="77" t="str">
        <f>IF(AND(B68="",D68&lt;&gt;0),"ERROR: please enter the additional services in cell B68",IF(AND(B68&lt;&gt;"",D68&gt;0),"Note that additional included services are subject to approval",""))</f>
        <v/>
      </c>
      <c r="F68" s="137"/>
      <c r="G68" s="12"/>
      <c r="H68" s="176"/>
    </row>
    <row r="69" spans="1:8" ht="15" customHeight="1">
      <c r="A69" s="10"/>
      <c r="B69" s="14" t="s">
        <v>138</v>
      </c>
      <c r="C69" s="145" t="s">
        <v>51</v>
      </c>
      <c r="D69" s="173">
        <f>D65-D66</f>
        <v>0</v>
      </c>
      <c r="E69" s="9"/>
      <c r="F69" s="9"/>
      <c r="G69" s="145"/>
      <c r="H69" s="174"/>
    </row>
    <row r="70" spans="1:8" ht="7.5" customHeight="1" thickBot="1">
      <c r="A70" s="4"/>
      <c r="B70" s="35"/>
      <c r="C70" s="178"/>
      <c r="D70" s="179"/>
      <c r="E70" s="3"/>
      <c r="F70" s="3"/>
      <c r="G70" s="34"/>
      <c r="H70" s="2"/>
    </row>
    <row r="71" spans="1:8" ht="13.5" thickBot="1">
      <c r="A71" s="274" t="s">
        <v>50</v>
      </c>
      <c r="B71" s="275"/>
      <c r="C71" s="275"/>
      <c r="D71" s="275"/>
      <c r="E71" s="275"/>
      <c r="F71" s="275"/>
      <c r="G71" s="275"/>
      <c r="H71" s="276"/>
    </row>
    <row r="72" spans="1:8" ht="7.5" customHeight="1">
      <c r="A72" s="10"/>
      <c r="B72" s="33"/>
      <c r="C72" s="32"/>
      <c r="D72" s="31"/>
      <c r="E72" s="116"/>
      <c r="F72" s="116"/>
      <c r="G72" s="116"/>
      <c r="H72" s="117"/>
    </row>
    <row r="73" spans="1:8" ht="15" customHeight="1">
      <c r="A73" s="10" t="s">
        <v>49</v>
      </c>
      <c r="B73" s="33"/>
      <c r="C73" s="32" t="s">
        <v>137</v>
      </c>
      <c r="D73" s="128">
        <f>IF(COUNTIF(F37:F44,"Yes")=COUNTIF(E52:F59,"&gt;0"),D48+D69,"ERROR")</f>
        <v>450</v>
      </c>
      <c r="E73" s="277" t="str">
        <f>IF(D73="ERROR","Please complete Section C or adjust Section B to remove shelter component.","")</f>
        <v/>
      </c>
      <c r="F73" s="277"/>
      <c r="G73" s="277"/>
      <c r="H73" s="117"/>
    </row>
    <row r="74" spans="1:8" ht="15" customHeight="1">
      <c r="A74" s="124" t="s">
        <v>48</v>
      </c>
      <c r="B74" s="125"/>
      <c r="C74" s="125"/>
      <c r="D74" s="129"/>
      <c r="E74" s="277"/>
      <c r="F74" s="277"/>
      <c r="G74" s="277"/>
      <c r="H74" s="126"/>
    </row>
    <row r="75" spans="1:8" ht="15" customHeight="1">
      <c r="A75" s="10" t="s">
        <v>47</v>
      </c>
      <c r="B75" s="8" t="s">
        <v>46</v>
      </c>
      <c r="C75" s="12" t="s">
        <v>23</v>
      </c>
      <c r="D75" s="180">
        <v>0</v>
      </c>
      <c r="E75" s="30" t="s">
        <v>45</v>
      </c>
      <c r="F75" s="9"/>
      <c r="G75" s="9"/>
      <c r="H75" s="5"/>
    </row>
    <row r="76" spans="1:8" ht="15" customHeight="1">
      <c r="A76" s="10"/>
      <c r="B76" s="8" t="s">
        <v>44</v>
      </c>
      <c r="C76" s="12" t="s">
        <v>23</v>
      </c>
      <c r="D76" s="180">
        <v>0</v>
      </c>
      <c r="E76" s="30" t="s">
        <v>43</v>
      </c>
      <c r="F76" s="9"/>
      <c r="G76" s="9"/>
      <c r="H76" s="5"/>
    </row>
    <row r="77" spans="1:8" ht="7.5" customHeight="1">
      <c r="A77" s="10"/>
      <c r="B77" s="8"/>
      <c r="C77" s="12"/>
      <c r="D77" s="130"/>
      <c r="E77" s="30"/>
      <c r="F77" s="9"/>
      <c r="G77" s="9"/>
      <c r="H77" s="5"/>
    </row>
    <row r="78" spans="1:8" ht="15" customHeight="1">
      <c r="A78" s="10" t="s">
        <v>42</v>
      </c>
      <c r="B78" s="8" t="s">
        <v>9</v>
      </c>
      <c r="C78" s="12" t="s">
        <v>41</v>
      </c>
      <c r="D78" s="181">
        <v>39</v>
      </c>
      <c r="E78" s="30" t="s">
        <v>40</v>
      </c>
      <c r="F78" s="9"/>
      <c r="G78" s="9"/>
      <c r="H78" s="5"/>
    </row>
    <row r="79" spans="1:8" ht="15" customHeight="1">
      <c r="A79" s="15" t="s">
        <v>39</v>
      </c>
      <c r="B79" s="9"/>
      <c r="C79" s="14" t="s">
        <v>38</v>
      </c>
      <c r="D79" s="128">
        <f>IFERROR(D73-D75-D76+D78,"ERROR")</f>
        <v>489</v>
      </c>
      <c r="E79" s="9"/>
      <c r="F79" s="9"/>
      <c r="G79" s="9"/>
      <c r="H79" s="5"/>
    </row>
    <row r="80" spans="1:8" ht="13" thickBot="1">
      <c r="A80" s="4"/>
      <c r="B80" s="3"/>
      <c r="C80" s="29"/>
      <c r="D80" s="3"/>
      <c r="E80" s="3"/>
      <c r="F80" s="3"/>
      <c r="G80" s="3"/>
      <c r="H80" s="2"/>
    </row>
    <row r="81" spans="1:8" ht="13.5" thickBot="1">
      <c r="A81" s="243" t="s">
        <v>37</v>
      </c>
      <c r="B81" s="244"/>
      <c r="C81" s="244"/>
      <c r="D81" s="244"/>
      <c r="E81" s="244"/>
      <c r="F81" s="244"/>
      <c r="G81" s="244"/>
      <c r="H81" s="245"/>
    </row>
    <row r="82" spans="1:8" s="28" customFormat="1" ht="7.5" customHeight="1">
      <c r="A82" s="21"/>
      <c r="B82" s="20"/>
      <c r="C82" s="20"/>
      <c r="D82" s="20"/>
      <c r="E82" s="20"/>
      <c r="F82" s="20"/>
      <c r="G82" s="20"/>
      <c r="H82" s="19"/>
    </row>
    <row r="83" spans="1:8" ht="15" customHeight="1">
      <c r="A83" s="15" t="s">
        <v>36</v>
      </c>
      <c r="B83" s="9"/>
      <c r="C83" s="14" t="s">
        <v>35</v>
      </c>
      <c r="D83" s="23">
        <f>$B$12*0.25</f>
        <v>187.5</v>
      </c>
      <c r="E83" s="9"/>
      <c r="F83" s="9"/>
      <c r="G83" s="9"/>
      <c r="H83" s="5"/>
    </row>
    <row r="84" spans="1:8" ht="7.5" customHeight="1" thickBot="1">
      <c r="A84" s="10"/>
      <c r="B84" s="9"/>
      <c r="C84" s="9"/>
      <c r="D84" s="9"/>
      <c r="E84" s="9"/>
      <c r="F84" s="9"/>
      <c r="G84" s="9"/>
      <c r="H84" s="5"/>
    </row>
    <row r="85" spans="1:8" ht="13.5" thickBot="1">
      <c r="A85" s="243" t="s">
        <v>34</v>
      </c>
      <c r="B85" s="244"/>
      <c r="C85" s="244"/>
      <c r="D85" s="244"/>
      <c r="E85" s="244"/>
      <c r="F85" s="244"/>
      <c r="G85" s="244"/>
      <c r="H85" s="245"/>
    </row>
    <row r="86" spans="1:8" s="28" customFormat="1" ht="13">
      <c r="A86" s="21"/>
      <c r="B86" s="20"/>
      <c r="C86" s="20"/>
      <c r="D86" s="20"/>
      <c r="E86" s="20"/>
      <c r="F86" s="20"/>
      <c r="G86" s="20"/>
      <c r="H86" s="19"/>
    </row>
    <row r="87" spans="1:8">
      <c r="A87" s="10" t="s">
        <v>33</v>
      </c>
      <c r="B87" s="9"/>
      <c r="C87" s="9"/>
      <c r="D87" s="27">
        <f>$C$33</f>
        <v>750</v>
      </c>
      <c r="E87" s="9"/>
      <c r="F87" s="9"/>
      <c r="G87" s="9"/>
      <c r="H87" s="5"/>
    </row>
    <row r="88" spans="1:8">
      <c r="A88" s="10" t="s">
        <v>32</v>
      </c>
      <c r="B88" s="9"/>
      <c r="C88" s="12" t="s">
        <v>23</v>
      </c>
      <c r="D88" s="27">
        <f>MAX(D79,D83)</f>
        <v>489</v>
      </c>
      <c r="E88" s="25" t="s">
        <v>31</v>
      </c>
      <c r="F88" s="9"/>
      <c r="G88" s="9"/>
      <c r="H88" s="5"/>
    </row>
    <row r="89" spans="1:8">
      <c r="A89" s="278" t="s">
        <v>30</v>
      </c>
      <c r="B89" s="279"/>
      <c r="C89" s="12" t="s">
        <v>23</v>
      </c>
      <c r="D89" s="182">
        <v>0</v>
      </c>
      <c r="E89" s="25" t="s">
        <v>29</v>
      </c>
      <c r="F89" s="9"/>
      <c r="G89" s="9"/>
      <c r="H89" s="5"/>
    </row>
    <row r="90" spans="1:8" ht="13">
      <c r="A90" s="15" t="s">
        <v>24</v>
      </c>
      <c r="B90" s="9"/>
      <c r="C90" s="14" t="s">
        <v>28</v>
      </c>
      <c r="D90" s="24">
        <f>ROUND(MAX(D87-D88-D89,0), 0)</f>
        <v>261</v>
      </c>
      <c r="E90" s="9" t="s">
        <v>20</v>
      </c>
      <c r="F90" s="9"/>
      <c r="G90" s="9"/>
      <c r="H90" s="5"/>
    </row>
    <row r="91" spans="1:8" ht="13.5" thickBot="1">
      <c r="A91" s="15"/>
      <c r="B91" s="9"/>
      <c r="C91" s="8"/>
      <c r="D91" s="23"/>
      <c r="E91" s="22"/>
      <c r="F91" s="9"/>
      <c r="G91" s="9"/>
      <c r="H91" s="5"/>
    </row>
    <row r="92" spans="1:8" ht="13.5" thickBot="1">
      <c r="A92" s="243" t="s">
        <v>27</v>
      </c>
      <c r="B92" s="244"/>
      <c r="C92" s="244"/>
      <c r="D92" s="244"/>
      <c r="E92" s="244"/>
      <c r="F92" s="244"/>
      <c r="G92" s="244"/>
      <c r="H92" s="245"/>
    </row>
    <row r="93" spans="1:8" ht="7.5" customHeight="1">
      <c r="A93" s="21"/>
      <c r="B93" s="20"/>
      <c r="C93" s="20"/>
      <c r="D93" s="20"/>
      <c r="E93" s="20"/>
      <c r="F93" s="20"/>
      <c r="G93" s="20"/>
      <c r="H93" s="19"/>
    </row>
    <row r="94" spans="1:8" ht="15" customHeight="1">
      <c r="A94" s="10" t="s">
        <v>26</v>
      </c>
      <c r="B94" s="9"/>
      <c r="C94" s="9"/>
      <c r="D94" s="17">
        <f>$B$12</f>
        <v>750</v>
      </c>
      <c r="E94" s="9"/>
      <c r="F94" s="9"/>
      <c r="G94" s="9"/>
      <c r="H94" s="5"/>
    </row>
    <row r="95" spans="1:8" ht="15" customHeight="1">
      <c r="A95" s="18" t="s">
        <v>25</v>
      </c>
      <c r="B95" s="9"/>
      <c r="C95" s="12" t="s">
        <v>23</v>
      </c>
      <c r="D95" s="17">
        <f>$C$32</f>
        <v>0</v>
      </c>
      <c r="E95" s="9"/>
      <c r="F95" s="9"/>
      <c r="G95" s="9"/>
      <c r="H95" s="5"/>
    </row>
    <row r="96" spans="1:8" ht="15" customHeight="1">
      <c r="A96" s="10" t="s">
        <v>24</v>
      </c>
      <c r="B96" s="9"/>
      <c r="C96" s="12" t="s">
        <v>23</v>
      </c>
      <c r="D96" s="16">
        <f>$D$90</f>
        <v>261</v>
      </c>
      <c r="E96" s="9"/>
      <c r="F96" s="9"/>
      <c r="G96" s="9"/>
      <c r="H96" s="5"/>
    </row>
    <row r="97" spans="1:8" ht="15" customHeight="1">
      <c r="A97" s="15" t="s">
        <v>22</v>
      </c>
      <c r="B97" s="9"/>
      <c r="C97" s="14" t="s">
        <v>21</v>
      </c>
      <c r="D97" s="13">
        <f>ROUND((D94-D95)-D96, 0)</f>
        <v>489</v>
      </c>
      <c r="E97" s="9" t="s">
        <v>20</v>
      </c>
      <c r="F97" s="9"/>
      <c r="G97" s="9"/>
      <c r="H97" s="5"/>
    </row>
    <row r="98" spans="1:8" ht="9.75" customHeight="1">
      <c r="A98" s="10"/>
      <c r="B98" s="9"/>
      <c r="C98" s="12"/>
      <c r="D98" s="11"/>
      <c r="E98" s="9"/>
      <c r="F98" s="9"/>
      <c r="G98" s="9"/>
      <c r="H98" s="5"/>
    </row>
    <row r="99" spans="1:8" ht="15" customHeight="1">
      <c r="A99" s="10" t="s">
        <v>19</v>
      </c>
      <c r="B99" s="281" t="s">
        <v>279</v>
      </c>
      <c r="C99" s="281"/>
      <c r="D99" s="9"/>
      <c r="E99" s="8" t="s">
        <v>17</v>
      </c>
      <c r="F99" s="183">
        <v>44392</v>
      </c>
      <c r="G99" s="6"/>
      <c r="H99" s="5"/>
    </row>
    <row r="100" spans="1:8" ht="9.75" customHeight="1">
      <c r="A100" s="10"/>
      <c r="B100" s="9"/>
      <c r="C100" s="9"/>
      <c r="D100" s="9"/>
      <c r="E100" s="8"/>
      <c r="F100" s="9"/>
      <c r="G100" s="6"/>
      <c r="H100" s="5"/>
    </row>
    <row r="101" spans="1:8" ht="15" customHeight="1">
      <c r="A101" s="10" t="s">
        <v>18</v>
      </c>
      <c r="B101" s="281" t="s">
        <v>280</v>
      </c>
      <c r="C101" s="281"/>
      <c r="D101" s="9"/>
      <c r="E101" s="8" t="s">
        <v>17</v>
      </c>
      <c r="F101" s="183">
        <v>44392</v>
      </c>
      <c r="G101" s="6"/>
      <c r="H101" s="5"/>
    </row>
    <row r="102" spans="1:8" ht="9.75" customHeight="1" thickBot="1">
      <c r="A102" s="4"/>
      <c r="B102" s="3"/>
      <c r="C102" s="3"/>
      <c r="D102" s="3"/>
      <c r="E102" s="3"/>
      <c r="F102" s="3"/>
      <c r="G102" s="3"/>
      <c r="H102" s="2"/>
    </row>
  </sheetData>
  <sheetProtection algorithmName="SHA-512" hashValue="WuaswI40ZE/scNtEcb59nmQJWxREKZt4L/v7UGk5z6DdmhrDrq0AM4YyMqorhxnmiDBsQ+YDN/NTzsKIO8rFKQ==" saltValue="sIkrKVOnY6m07ThZWDnTFg==" spinCount="100000" sheet="1" selectLockedCells="1"/>
  <mergeCells count="54">
    <mergeCell ref="A35:H35"/>
    <mergeCell ref="A1:H1"/>
    <mergeCell ref="B2:D2"/>
    <mergeCell ref="A6:H6"/>
    <mergeCell ref="B7:F7"/>
    <mergeCell ref="A28:H28"/>
    <mergeCell ref="B36:C36"/>
    <mergeCell ref="G36:H36"/>
    <mergeCell ref="B37:C37"/>
    <mergeCell ref="G37:H37"/>
    <mergeCell ref="I37:K38"/>
    <mergeCell ref="B38:C38"/>
    <mergeCell ref="G38:H38"/>
    <mergeCell ref="B39:C39"/>
    <mergeCell ref="G39:H39"/>
    <mergeCell ref="B40:C40"/>
    <mergeCell ref="G40:H40"/>
    <mergeCell ref="B41:C41"/>
    <mergeCell ref="G41:H41"/>
    <mergeCell ref="B42:C42"/>
    <mergeCell ref="G42:H42"/>
    <mergeCell ref="B43:C43"/>
    <mergeCell ref="G43:H43"/>
    <mergeCell ref="B44:C44"/>
    <mergeCell ref="G44:H44"/>
    <mergeCell ref="B45:F45"/>
    <mergeCell ref="A50:H50"/>
    <mergeCell ref="B51:C51"/>
    <mergeCell ref="E51:F51"/>
    <mergeCell ref="B52:C52"/>
    <mergeCell ref="E52:F52"/>
    <mergeCell ref="B53:C53"/>
    <mergeCell ref="E53:F53"/>
    <mergeCell ref="B54:C54"/>
    <mergeCell ref="E54:F54"/>
    <mergeCell ref="B55:C55"/>
    <mergeCell ref="E55:F55"/>
    <mergeCell ref="A81:H81"/>
    <mergeCell ref="B56:C56"/>
    <mergeCell ref="E56:F56"/>
    <mergeCell ref="B57:C57"/>
    <mergeCell ref="E57:F57"/>
    <mergeCell ref="B58:C58"/>
    <mergeCell ref="E58:F58"/>
    <mergeCell ref="B59:C59"/>
    <mergeCell ref="E59:F59"/>
    <mergeCell ref="A62:B63"/>
    <mergeCell ref="A71:H71"/>
    <mergeCell ref="E73:G74"/>
    <mergeCell ref="A85:H85"/>
    <mergeCell ref="A89:B89"/>
    <mergeCell ref="A92:H92"/>
    <mergeCell ref="B99:C99"/>
    <mergeCell ref="B101:C101"/>
  </mergeCells>
  <dataValidations count="1">
    <dataValidation type="list" allowBlank="1" showInputMessage="1" showErrorMessage="1" sqref="F37:F44">
      <formula1>"Yes, No, N/A"</formula1>
    </dataValidation>
  </dataValidations>
  <printOptions horizontalCentered="1"/>
  <pageMargins left="0.25" right="0.25" top="0.75" bottom="0.75" header="0.3" footer="0.3"/>
  <pageSetup scale="68" fitToHeight="0" orientation="portrait"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0</xdr:rowOff>
                  </from>
                  <to>
                    <xdr:col>2</xdr:col>
                    <xdr:colOff>107950</xdr:colOff>
                    <xdr:row>14</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xdr:col>
                    <xdr:colOff>31750</xdr:colOff>
                    <xdr:row>17</xdr:row>
                    <xdr:rowOff>0</xdr:rowOff>
                  </from>
                  <to>
                    <xdr:col>5</xdr:col>
                    <xdr:colOff>793750</xdr:colOff>
                    <xdr:row>17</xdr:row>
                    <xdr:rowOff>184150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31750</xdr:colOff>
                    <xdr:row>17</xdr:row>
                    <xdr:rowOff>0</xdr:rowOff>
                  </from>
                  <to>
                    <xdr:col>2</xdr:col>
                    <xdr:colOff>50800</xdr:colOff>
                    <xdr:row>18</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xdr:col>
                    <xdr:colOff>31750</xdr:colOff>
                    <xdr:row>17</xdr:row>
                    <xdr:rowOff>12700</xdr:rowOff>
                  </from>
                  <to>
                    <xdr:col>2</xdr:col>
                    <xdr:colOff>1009650</xdr:colOff>
                    <xdr:row>18</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31750</xdr:colOff>
                    <xdr:row>2</xdr:row>
                    <xdr:rowOff>88900</xdr:rowOff>
                  </from>
                  <to>
                    <xdr:col>1</xdr:col>
                    <xdr:colOff>946150</xdr:colOff>
                    <xdr:row>3</xdr:row>
                    <xdr:rowOff>171450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xdr:col>
                    <xdr:colOff>800100</xdr:colOff>
                    <xdr:row>2</xdr:row>
                    <xdr:rowOff>88900</xdr:rowOff>
                  </from>
                  <to>
                    <xdr:col>2</xdr:col>
                    <xdr:colOff>793750</xdr:colOff>
                    <xdr:row>4</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xdr:col>
                    <xdr:colOff>12700</xdr:colOff>
                    <xdr:row>2</xdr:row>
                    <xdr:rowOff>88900</xdr:rowOff>
                  </from>
                  <to>
                    <xdr:col>3</xdr:col>
                    <xdr:colOff>1123950</xdr:colOff>
                    <xdr:row>4</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xdr:col>
                    <xdr:colOff>927100</xdr:colOff>
                    <xdr:row>12</xdr:row>
                    <xdr:rowOff>114300</xdr:rowOff>
                  </from>
                  <to>
                    <xdr:col>2</xdr:col>
                    <xdr:colOff>812800</xdr:colOff>
                    <xdr:row>14</xdr:row>
                    <xdr:rowOff>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xdr:col>
                    <xdr:colOff>895350</xdr:colOff>
                    <xdr:row>13</xdr:row>
                    <xdr:rowOff>0</xdr:rowOff>
                  </from>
                  <to>
                    <xdr:col>3</xdr:col>
                    <xdr:colOff>984250</xdr:colOff>
                    <xdr:row>14</xdr:row>
                    <xdr:rowOff>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3</xdr:col>
                    <xdr:colOff>1079500</xdr:colOff>
                    <xdr:row>13</xdr:row>
                    <xdr:rowOff>0</xdr:rowOff>
                  </from>
                  <to>
                    <xdr:col>4</xdr:col>
                    <xdr:colOff>812800</xdr:colOff>
                    <xdr:row>14</xdr:row>
                    <xdr:rowOff>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4</xdr:col>
                    <xdr:colOff>895350</xdr:colOff>
                    <xdr:row>13</xdr:row>
                    <xdr:rowOff>0</xdr:rowOff>
                  </from>
                  <to>
                    <xdr:col>5</xdr:col>
                    <xdr:colOff>781050</xdr:colOff>
                    <xdr:row>14</xdr:row>
                    <xdr:rowOff>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6</xdr:col>
                    <xdr:colOff>31750</xdr:colOff>
                    <xdr:row>17</xdr:row>
                    <xdr:rowOff>0</xdr:rowOff>
                  </from>
                  <to>
                    <xdr:col>6</xdr:col>
                    <xdr:colOff>793750</xdr:colOff>
                    <xdr:row>17</xdr:row>
                    <xdr:rowOff>184150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6</xdr:col>
                    <xdr:colOff>31750</xdr:colOff>
                    <xdr:row>19</xdr:row>
                    <xdr:rowOff>0</xdr:rowOff>
                  </from>
                  <to>
                    <xdr:col>6</xdr:col>
                    <xdr:colOff>793750</xdr:colOff>
                    <xdr:row>19</xdr:row>
                    <xdr:rowOff>184150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7</xdr:col>
                    <xdr:colOff>31750</xdr:colOff>
                    <xdr:row>19</xdr:row>
                    <xdr:rowOff>0</xdr:rowOff>
                  </from>
                  <to>
                    <xdr:col>8</xdr:col>
                    <xdr:colOff>76200</xdr:colOff>
                    <xdr:row>20</xdr:row>
                    <xdr:rowOff>12700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xdr:col>
                    <xdr:colOff>31750</xdr:colOff>
                    <xdr:row>19</xdr:row>
                    <xdr:rowOff>0</xdr:rowOff>
                  </from>
                  <to>
                    <xdr:col>1</xdr:col>
                    <xdr:colOff>793750</xdr:colOff>
                    <xdr:row>19</xdr:row>
                    <xdr:rowOff>184150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xdr:col>
                    <xdr:colOff>31750</xdr:colOff>
                    <xdr:row>19</xdr:row>
                    <xdr:rowOff>0</xdr:rowOff>
                  </from>
                  <to>
                    <xdr:col>2</xdr:col>
                    <xdr:colOff>793750</xdr:colOff>
                    <xdr:row>19</xdr:row>
                    <xdr:rowOff>184150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3</xdr:col>
                    <xdr:colOff>31750</xdr:colOff>
                    <xdr:row>19</xdr:row>
                    <xdr:rowOff>0</xdr:rowOff>
                  </from>
                  <to>
                    <xdr:col>3</xdr:col>
                    <xdr:colOff>793750</xdr:colOff>
                    <xdr:row>19</xdr:row>
                    <xdr:rowOff>184150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xdr:col>
                    <xdr:colOff>31750</xdr:colOff>
                    <xdr:row>21</xdr:row>
                    <xdr:rowOff>0</xdr:rowOff>
                  </from>
                  <to>
                    <xdr:col>1</xdr:col>
                    <xdr:colOff>793750</xdr:colOff>
                    <xdr:row>21</xdr:row>
                    <xdr:rowOff>184150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2</xdr:col>
                    <xdr:colOff>31750</xdr:colOff>
                    <xdr:row>21</xdr:row>
                    <xdr:rowOff>0</xdr:rowOff>
                  </from>
                  <to>
                    <xdr:col>2</xdr:col>
                    <xdr:colOff>793750</xdr:colOff>
                    <xdr:row>21</xdr:row>
                    <xdr:rowOff>184150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3</xdr:col>
                    <xdr:colOff>31750</xdr:colOff>
                    <xdr:row>21</xdr:row>
                    <xdr:rowOff>0</xdr:rowOff>
                  </from>
                  <to>
                    <xdr:col>3</xdr:col>
                    <xdr:colOff>1136650</xdr:colOff>
                    <xdr:row>22</xdr:row>
                    <xdr:rowOff>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4</xdr:col>
                    <xdr:colOff>31750</xdr:colOff>
                    <xdr:row>21</xdr:row>
                    <xdr:rowOff>0</xdr:rowOff>
                  </from>
                  <to>
                    <xdr:col>4</xdr:col>
                    <xdr:colOff>793750</xdr:colOff>
                    <xdr:row>21</xdr:row>
                    <xdr:rowOff>184150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5</xdr:col>
                    <xdr:colOff>31750</xdr:colOff>
                    <xdr:row>21</xdr:row>
                    <xdr:rowOff>0</xdr:rowOff>
                  </from>
                  <to>
                    <xdr:col>5</xdr:col>
                    <xdr:colOff>1155700</xdr:colOff>
                    <xdr:row>21</xdr:row>
                    <xdr:rowOff>184150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5</xdr:col>
                    <xdr:colOff>876300</xdr:colOff>
                    <xdr:row>13</xdr:row>
                    <xdr:rowOff>0</xdr:rowOff>
                  </from>
                  <to>
                    <xdr:col>6</xdr:col>
                    <xdr:colOff>762000</xdr:colOff>
                    <xdr:row>14</xdr:row>
                    <xdr:rowOff>0</xdr:rowOff>
                  </to>
                </anchor>
              </controlPr>
            </control>
          </mc:Choice>
        </mc:AlternateContent>
        <mc:AlternateContent xmlns:mc="http://schemas.openxmlformats.org/markup-compatibility/2006">
          <mc:Choice Requires="x14">
            <control shapeId="7208" r:id="rId27" name="Check Box 40">
              <controlPr defaultSize="0" autoFill="0" autoLine="0" autoPict="0">
                <anchor moveWithCells="1">
                  <from>
                    <xdr:col>4</xdr:col>
                    <xdr:colOff>57150</xdr:colOff>
                    <xdr:row>61</xdr:row>
                    <xdr:rowOff>184150</xdr:rowOff>
                  </from>
                  <to>
                    <xdr:col>5</xdr:col>
                    <xdr:colOff>609600</xdr:colOff>
                    <xdr:row>62</xdr:row>
                    <xdr:rowOff>171450</xdr:rowOff>
                  </to>
                </anchor>
              </controlPr>
            </control>
          </mc:Choice>
        </mc:AlternateContent>
        <mc:AlternateContent xmlns:mc="http://schemas.openxmlformats.org/markup-compatibility/2006">
          <mc:Choice Requires="x14">
            <control shapeId="7209" r:id="rId28" name="Check Box 41">
              <controlPr defaultSize="0" autoFill="0" autoLine="0" autoPict="0">
                <anchor moveWithCells="1">
                  <from>
                    <xdr:col>3</xdr:col>
                    <xdr:colOff>50800</xdr:colOff>
                    <xdr:row>61</xdr:row>
                    <xdr:rowOff>184150</xdr:rowOff>
                  </from>
                  <to>
                    <xdr:col>3</xdr:col>
                    <xdr:colOff>1174750</xdr:colOff>
                    <xdr:row>62</xdr:row>
                    <xdr:rowOff>171450</xdr:rowOff>
                  </to>
                </anchor>
              </controlPr>
            </control>
          </mc:Choice>
        </mc:AlternateContent>
        <mc:AlternateContent xmlns:mc="http://schemas.openxmlformats.org/markup-compatibility/2006">
          <mc:Choice Requires="x14">
            <control shapeId="7210" r:id="rId29" name="Check Box 42">
              <controlPr defaultSize="0" autoFill="0" autoLine="0" autoPict="0">
                <anchor moveWithCells="1">
                  <from>
                    <xdr:col>3</xdr:col>
                    <xdr:colOff>50800</xdr:colOff>
                    <xdr:row>61</xdr:row>
                    <xdr:rowOff>12700</xdr:rowOff>
                  </from>
                  <to>
                    <xdr:col>4</xdr:col>
                    <xdr:colOff>88900</xdr:colOff>
                    <xdr:row>62</xdr:row>
                    <xdr:rowOff>0</xdr:rowOff>
                  </to>
                </anchor>
              </controlPr>
            </control>
          </mc:Choice>
        </mc:AlternateContent>
        <mc:AlternateContent xmlns:mc="http://schemas.openxmlformats.org/markup-compatibility/2006">
          <mc:Choice Requires="x14">
            <control shapeId="7211" r:id="rId30" name="Check Box 43">
              <controlPr defaultSize="0" autoFill="0" autoLine="0" autoPict="0">
                <anchor moveWithCells="1">
                  <from>
                    <xdr:col>2</xdr:col>
                    <xdr:colOff>0</xdr:colOff>
                    <xdr:row>61</xdr:row>
                    <xdr:rowOff>184150</xdr:rowOff>
                  </from>
                  <to>
                    <xdr:col>2</xdr:col>
                    <xdr:colOff>1123950</xdr:colOff>
                    <xdr:row>62</xdr:row>
                    <xdr:rowOff>171450</xdr:rowOff>
                  </to>
                </anchor>
              </controlPr>
            </control>
          </mc:Choice>
        </mc:AlternateContent>
        <mc:AlternateContent xmlns:mc="http://schemas.openxmlformats.org/markup-compatibility/2006">
          <mc:Choice Requires="x14">
            <control shapeId="7212" r:id="rId31" name="Check Box 44">
              <controlPr defaultSize="0" autoFill="0" autoLine="0" autoPict="0">
                <anchor moveWithCells="1">
                  <from>
                    <xdr:col>2</xdr:col>
                    <xdr:colOff>0</xdr:colOff>
                    <xdr:row>61</xdr:row>
                    <xdr:rowOff>12700</xdr:rowOff>
                  </from>
                  <to>
                    <xdr:col>3</xdr:col>
                    <xdr:colOff>12700</xdr:colOff>
                    <xdr:row>61</xdr:row>
                    <xdr:rowOff>184150</xdr:rowOff>
                  </to>
                </anchor>
              </controlPr>
            </control>
          </mc:Choice>
        </mc:AlternateContent>
        <mc:AlternateContent xmlns:mc="http://schemas.openxmlformats.org/markup-compatibility/2006">
          <mc:Choice Requires="x14">
            <control shapeId="7213" r:id="rId32" name="Check Box 45">
              <controlPr defaultSize="0" autoFill="0" autoLine="0" autoPict="0">
                <anchor moveWithCells="1">
                  <from>
                    <xdr:col>4</xdr:col>
                    <xdr:colOff>57150</xdr:colOff>
                    <xdr:row>61</xdr:row>
                    <xdr:rowOff>12700</xdr:rowOff>
                  </from>
                  <to>
                    <xdr:col>6</xdr:col>
                    <xdr:colOff>622300</xdr:colOff>
                    <xdr:row>62</xdr:row>
                    <xdr:rowOff>0</xdr:rowOff>
                  </to>
                </anchor>
              </controlPr>
            </control>
          </mc:Choice>
        </mc:AlternateContent>
        <mc:AlternateContent xmlns:mc="http://schemas.openxmlformats.org/markup-compatibility/2006">
          <mc:Choice Requires="x14">
            <control shapeId="7214" r:id="rId33" name="Option Button 46">
              <controlPr defaultSize="0" autoFill="0" autoLine="0" autoPict="0">
                <anchor moveWithCells="1">
                  <from>
                    <xdr:col>5</xdr:col>
                    <xdr:colOff>584200</xdr:colOff>
                    <xdr:row>61</xdr:row>
                    <xdr:rowOff>95250</xdr:rowOff>
                  </from>
                  <to>
                    <xdr:col>5</xdr:col>
                    <xdr:colOff>1066800</xdr:colOff>
                    <xdr:row>63</xdr:row>
                    <xdr:rowOff>95250</xdr:rowOff>
                  </to>
                </anchor>
              </controlPr>
            </control>
          </mc:Choice>
        </mc:AlternateContent>
        <mc:AlternateContent xmlns:mc="http://schemas.openxmlformats.org/markup-compatibility/2006">
          <mc:Choice Requires="x14">
            <control shapeId="7215" r:id="rId34" name="Option Button 47">
              <controlPr defaultSize="0" autoFill="0" autoLine="0" autoPict="0">
                <anchor moveWithCells="1">
                  <from>
                    <xdr:col>5</xdr:col>
                    <xdr:colOff>965200</xdr:colOff>
                    <xdr:row>61</xdr:row>
                    <xdr:rowOff>95250</xdr:rowOff>
                  </from>
                  <to>
                    <xdr:col>6</xdr:col>
                    <xdr:colOff>107950</xdr:colOff>
                    <xdr:row>63</xdr:row>
                    <xdr:rowOff>95250</xdr:rowOff>
                  </to>
                </anchor>
              </controlPr>
            </control>
          </mc:Choice>
        </mc:AlternateContent>
        <mc:AlternateContent xmlns:mc="http://schemas.openxmlformats.org/markup-compatibility/2006">
          <mc:Choice Requires="x14">
            <control shapeId="7216" r:id="rId35" name="Option Button 48">
              <controlPr defaultSize="0" autoFill="0" autoLine="0" autoPict="0">
                <anchor moveWithCells="1">
                  <from>
                    <xdr:col>6</xdr:col>
                    <xdr:colOff>171450</xdr:colOff>
                    <xdr:row>61</xdr:row>
                    <xdr:rowOff>95250</xdr:rowOff>
                  </from>
                  <to>
                    <xdr:col>6</xdr:col>
                    <xdr:colOff>660400</xdr:colOff>
                    <xdr:row>63</xdr:row>
                    <xdr:rowOff>95250</xdr:rowOff>
                  </to>
                </anchor>
              </controlPr>
            </control>
          </mc:Choice>
        </mc:AlternateContent>
        <mc:AlternateContent xmlns:mc="http://schemas.openxmlformats.org/markup-compatibility/2006">
          <mc:Choice Requires="x14">
            <control shapeId="7217" r:id="rId36" name="Option Button 49">
              <controlPr defaultSize="0" autoFill="0" autoLine="0" autoPict="0">
                <anchor moveWithCells="1">
                  <from>
                    <xdr:col>6</xdr:col>
                    <xdr:colOff>552450</xdr:colOff>
                    <xdr:row>61</xdr:row>
                    <xdr:rowOff>95250</xdr:rowOff>
                  </from>
                  <to>
                    <xdr:col>7</xdr:col>
                    <xdr:colOff>374650</xdr:colOff>
                    <xdr:row>63</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VLOOKUPs!$A$4:$A$10</xm:f>
          </x14:formula1>
          <xm:sqref>E10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02"/>
  <sheetViews>
    <sheetView workbookViewId="0">
      <selection activeCell="A2" sqref="A2"/>
    </sheetView>
  </sheetViews>
  <sheetFormatPr baseColWidth="10" defaultColWidth="11.453125" defaultRowHeight="12.5"/>
  <cols>
    <col min="1" max="1" width="24.453125" style="1" customWidth="1"/>
    <col min="2" max="3" width="17.1796875" style="1" customWidth="1"/>
    <col min="4" max="4" width="22.453125" style="1" customWidth="1"/>
    <col min="5" max="6" width="20.1796875" style="1" customWidth="1"/>
    <col min="7" max="7" width="14.54296875" style="1" customWidth="1"/>
    <col min="8" max="8" width="13.1796875" style="1" customWidth="1"/>
    <col min="9" max="16384" width="11.453125" style="1"/>
  </cols>
  <sheetData>
    <row r="1" spans="1:8" ht="18.5" thickBot="1">
      <c r="A1" s="239" t="s">
        <v>288</v>
      </c>
      <c r="B1" s="240"/>
      <c r="C1" s="240"/>
      <c r="D1" s="240"/>
      <c r="E1" s="240"/>
      <c r="F1" s="240"/>
      <c r="G1" s="240"/>
      <c r="H1" s="241"/>
    </row>
    <row r="2" spans="1:8" ht="15" customHeight="1" thickBot="1">
      <c r="A2" s="112" t="s">
        <v>129</v>
      </c>
      <c r="B2" s="290" t="s">
        <v>254</v>
      </c>
      <c r="C2" s="290"/>
      <c r="D2" s="290"/>
      <c r="E2" s="111" t="s">
        <v>88</v>
      </c>
      <c r="F2" s="148">
        <v>44440</v>
      </c>
      <c r="G2" s="111" t="s">
        <v>87</v>
      </c>
      <c r="H2" s="149">
        <v>44804</v>
      </c>
    </row>
    <row r="3" spans="1:8" ht="8.15" customHeight="1">
      <c r="A3" s="107"/>
      <c r="B3" s="106"/>
      <c r="C3" s="106"/>
      <c r="D3" s="106"/>
      <c r="E3" s="6"/>
      <c r="F3" s="6"/>
      <c r="G3" s="6"/>
      <c r="H3" s="105"/>
    </row>
    <row r="4" spans="1:8" ht="14.25" customHeight="1">
      <c r="A4" s="109" t="s">
        <v>86</v>
      </c>
      <c r="B4" s="108"/>
      <c r="C4" s="108"/>
      <c r="D4" s="108"/>
      <c r="E4" s="6"/>
      <c r="F4" s="6"/>
      <c r="G4" s="6"/>
      <c r="H4" s="105"/>
    </row>
    <row r="5" spans="1:8" ht="8.15" customHeight="1" thickBot="1">
      <c r="A5" s="107"/>
      <c r="B5" s="106"/>
      <c r="C5" s="106"/>
      <c r="D5" s="106"/>
      <c r="E5" s="6"/>
      <c r="F5" s="6"/>
      <c r="G5" s="6"/>
      <c r="H5" s="105"/>
    </row>
    <row r="6" spans="1:8" ht="13.5" thickBot="1">
      <c r="A6" s="243" t="s">
        <v>85</v>
      </c>
      <c r="B6" s="244"/>
      <c r="C6" s="244"/>
      <c r="D6" s="244"/>
      <c r="E6" s="244"/>
      <c r="F6" s="244"/>
      <c r="G6" s="244"/>
      <c r="H6" s="245"/>
    </row>
    <row r="7" spans="1:8" ht="15" customHeight="1">
      <c r="A7" s="104" t="s">
        <v>130</v>
      </c>
      <c r="B7" s="292" t="s">
        <v>255</v>
      </c>
      <c r="C7" s="292"/>
      <c r="D7" s="292"/>
      <c r="E7" s="292"/>
      <c r="F7" s="292"/>
      <c r="G7" s="103" t="s">
        <v>84</v>
      </c>
      <c r="H7" s="150" t="s">
        <v>257</v>
      </c>
    </row>
    <row r="8" spans="1:8" s="28" customFormat="1" ht="8.25" customHeight="1">
      <c r="A8" s="101"/>
      <c r="B8" s="99"/>
      <c r="C8" s="99"/>
      <c r="D8" s="99"/>
      <c r="E8" s="99"/>
      <c r="F8" s="100"/>
      <c r="G8" s="99"/>
      <c r="H8" s="98"/>
    </row>
    <row r="9" spans="1:8" ht="13">
      <c r="A9" s="97" t="s">
        <v>83</v>
      </c>
      <c r="B9" s="96" t="s">
        <v>89</v>
      </c>
      <c r="C9" s="95"/>
      <c r="D9" s="95"/>
      <c r="E9" s="95" t="s">
        <v>0</v>
      </c>
      <c r="F9" s="95" t="s">
        <v>82</v>
      </c>
      <c r="G9" s="94"/>
      <c r="H9" s="93" t="s">
        <v>81</v>
      </c>
    </row>
    <row r="10" spans="1:8" ht="15" customHeight="1">
      <c r="A10" s="90"/>
      <c r="B10" s="151" t="s">
        <v>256</v>
      </c>
      <c r="C10" s="151"/>
      <c r="D10" s="151"/>
      <c r="E10" s="151" t="s">
        <v>5</v>
      </c>
      <c r="F10" s="80">
        <v>89</v>
      </c>
      <c r="G10" s="84"/>
      <c r="H10" s="152" t="s">
        <v>258</v>
      </c>
    </row>
    <row r="11" spans="1:8" ht="9.75" customHeight="1">
      <c r="A11" s="90"/>
      <c r="B11" s="84"/>
      <c r="C11" s="84"/>
      <c r="D11" s="84"/>
      <c r="E11" s="84"/>
      <c r="F11" s="84"/>
      <c r="G11" s="84"/>
      <c r="H11" s="51"/>
    </row>
    <row r="12" spans="1:8" ht="13">
      <c r="A12" s="69" t="s">
        <v>80</v>
      </c>
      <c r="B12" s="153">
        <v>1100</v>
      </c>
      <c r="C12" s="57" t="s">
        <v>79</v>
      </c>
      <c r="D12" s="84"/>
      <c r="E12" s="84"/>
      <c r="F12" s="84"/>
      <c r="G12" s="32" t="s">
        <v>53</v>
      </c>
      <c r="H12" s="154">
        <v>0.3</v>
      </c>
    </row>
    <row r="13" spans="1:8" ht="9.75" customHeight="1">
      <c r="A13" s="69"/>
      <c r="B13" s="87"/>
      <c r="C13" s="86"/>
      <c r="D13" s="84"/>
      <c r="E13" s="84"/>
      <c r="F13" s="84"/>
      <c r="G13" s="82"/>
      <c r="H13" s="83"/>
    </row>
    <row r="14" spans="1:8" ht="15" customHeight="1">
      <c r="A14" s="56" t="s">
        <v>78</v>
      </c>
      <c r="B14" s="155"/>
      <c r="C14" s="155"/>
      <c r="D14" s="155"/>
      <c r="E14" s="155"/>
      <c r="F14" s="155"/>
      <c r="G14" s="156"/>
      <c r="H14" s="157"/>
    </row>
    <row r="15" spans="1:8" ht="9.75" customHeight="1">
      <c r="A15" s="85"/>
      <c r="B15" s="84"/>
      <c r="C15" s="84"/>
      <c r="D15" s="84"/>
      <c r="E15" s="84"/>
      <c r="F15" s="84"/>
      <c r="G15" s="84"/>
      <c r="H15" s="83"/>
    </row>
    <row r="16" spans="1:8" ht="15" customHeight="1">
      <c r="A16" s="15" t="s">
        <v>128</v>
      </c>
      <c r="B16" s="108">
        <v>1</v>
      </c>
      <c r="C16" s="9"/>
      <c r="D16" s="14" t="s">
        <v>77</v>
      </c>
      <c r="E16" s="108">
        <v>0</v>
      </c>
      <c r="F16" s="158"/>
      <c r="G16" s="9"/>
      <c r="H16" s="5"/>
    </row>
    <row r="17" spans="1:8" ht="9.75" customHeight="1">
      <c r="A17" s="15"/>
      <c r="B17" s="6"/>
      <c r="C17" s="6"/>
      <c r="D17" s="82"/>
      <c r="E17" s="158"/>
      <c r="F17" s="158"/>
      <c r="G17" s="9"/>
      <c r="H17" s="5"/>
    </row>
    <row r="18" spans="1:8" ht="15" customHeight="1">
      <c r="A18" s="15" t="s">
        <v>76</v>
      </c>
      <c r="B18" s="108"/>
      <c r="C18" s="108"/>
      <c r="D18" s="22"/>
      <c r="E18" s="127" t="s">
        <v>135</v>
      </c>
      <c r="F18" s="159"/>
      <c r="G18" s="159"/>
      <c r="H18" s="5"/>
    </row>
    <row r="19" spans="1:8" ht="9.75" customHeight="1">
      <c r="A19" s="56"/>
      <c r="B19" s="78"/>
      <c r="C19" s="78"/>
      <c r="D19" s="78"/>
      <c r="E19" s="78"/>
      <c r="F19" s="78"/>
      <c r="G19" s="77"/>
      <c r="H19" s="76"/>
    </row>
    <row r="20" spans="1:8" ht="15" customHeight="1">
      <c r="A20" s="56" t="s">
        <v>75</v>
      </c>
      <c r="B20" s="108"/>
      <c r="C20" s="108"/>
      <c r="D20" s="108"/>
      <c r="E20" s="78"/>
      <c r="F20" s="116" t="s">
        <v>136</v>
      </c>
      <c r="G20" s="80"/>
      <c r="H20" s="79"/>
    </row>
    <row r="21" spans="1:8" ht="9.75" customHeight="1">
      <c r="A21" s="56"/>
      <c r="B21" s="78"/>
      <c r="C21" s="78"/>
      <c r="D21" s="78"/>
      <c r="E21" s="78"/>
      <c r="F21" s="78"/>
      <c r="G21" s="77"/>
      <c r="H21" s="76"/>
    </row>
    <row r="22" spans="1:8" ht="15" customHeight="1">
      <c r="A22" s="56" t="s">
        <v>74</v>
      </c>
      <c r="B22" s="155"/>
      <c r="C22" s="155"/>
      <c r="D22" s="155"/>
      <c r="E22" s="155"/>
      <c r="F22" s="155"/>
      <c r="G22" s="32" t="s">
        <v>73</v>
      </c>
      <c r="H22" s="160"/>
    </row>
    <row r="23" spans="1:8" ht="15" customHeight="1">
      <c r="A23" s="72" t="s">
        <v>72</v>
      </c>
      <c r="B23" s="161">
        <v>25</v>
      </c>
      <c r="C23" s="161">
        <v>0</v>
      </c>
      <c r="D23" s="161">
        <v>0</v>
      </c>
      <c r="E23" s="161">
        <v>0</v>
      </c>
      <c r="F23" s="161">
        <v>0</v>
      </c>
      <c r="G23" s="162"/>
      <c r="H23" s="163">
        <v>0</v>
      </c>
    </row>
    <row r="24" spans="1:8" ht="9.75" customHeight="1">
      <c r="A24" s="72"/>
      <c r="B24" s="71"/>
      <c r="C24" s="71"/>
      <c r="D24" s="71"/>
      <c r="E24" s="71"/>
      <c r="F24" s="71"/>
      <c r="G24" s="71"/>
      <c r="H24" s="51"/>
    </row>
    <row r="25" spans="1:8" ht="13">
      <c r="A25" s="70" t="s">
        <v>71</v>
      </c>
      <c r="B25" s="62"/>
      <c r="C25" s="62"/>
      <c r="D25" s="62"/>
      <c r="E25" s="62"/>
      <c r="F25" s="62"/>
      <c r="G25" s="62"/>
      <c r="H25" s="51"/>
    </row>
    <row r="26" spans="1:8" ht="15" customHeight="1">
      <c r="A26" s="69" t="s">
        <v>70</v>
      </c>
      <c r="B26" s="164"/>
      <c r="C26" s="67" t="s">
        <v>69</v>
      </c>
      <c r="D26" s="62"/>
      <c r="E26" s="62"/>
      <c r="F26" s="62"/>
      <c r="G26" s="62"/>
      <c r="H26" s="51"/>
    </row>
    <row r="27" spans="1:8" s="28" customFormat="1" ht="8.15" customHeight="1" thickBot="1">
      <c r="A27" s="66"/>
      <c r="B27" s="64"/>
      <c r="C27" s="65"/>
      <c r="D27" s="64"/>
      <c r="E27" s="64"/>
      <c r="F27" s="64"/>
      <c r="G27" s="64"/>
      <c r="H27" s="63"/>
    </row>
    <row r="28" spans="1:8" ht="13.5" thickBot="1">
      <c r="A28" s="243" t="s">
        <v>68</v>
      </c>
      <c r="B28" s="237"/>
      <c r="C28" s="244"/>
      <c r="D28" s="244"/>
      <c r="E28" s="244"/>
      <c r="F28" s="244"/>
      <c r="G28" s="244"/>
      <c r="H28" s="245"/>
    </row>
    <row r="29" spans="1:8" s="28" customFormat="1" ht="8.15" customHeight="1">
      <c r="A29" s="21"/>
      <c r="B29" s="20"/>
      <c r="C29" s="20"/>
      <c r="D29" s="20"/>
      <c r="E29" s="20"/>
      <c r="F29" s="20"/>
      <c r="G29" s="20"/>
      <c r="H29" s="19"/>
    </row>
    <row r="30" spans="1:8" ht="15" customHeight="1">
      <c r="A30" s="18" t="s">
        <v>26</v>
      </c>
      <c r="B30" s="54"/>
      <c r="C30" s="27">
        <f>B12</f>
        <v>1100</v>
      </c>
      <c r="D30" s="9"/>
      <c r="E30" s="62"/>
      <c r="F30" s="62"/>
      <c r="G30" s="62"/>
      <c r="H30" s="51"/>
    </row>
    <row r="31" spans="1:8" ht="15" customHeight="1">
      <c r="A31" s="18" t="s">
        <v>67</v>
      </c>
      <c r="B31" s="61" t="s">
        <v>64</v>
      </c>
      <c r="C31" s="60">
        <f>B23+C23+D23+E23+F23+H23</f>
        <v>25</v>
      </c>
      <c r="D31" s="57" t="s">
        <v>66</v>
      </c>
      <c r="E31" s="39"/>
      <c r="F31" s="39"/>
      <c r="G31" s="52"/>
      <c r="H31" s="51"/>
    </row>
    <row r="32" spans="1:8" ht="15" customHeight="1">
      <c r="A32" s="18" t="s">
        <v>65</v>
      </c>
      <c r="B32" s="59" t="s">
        <v>64</v>
      </c>
      <c r="C32" s="58">
        <f>$B$26</f>
        <v>0</v>
      </c>
      <c r="D32" s="57" t="s">
        <v>63</v>
      </c>
      <c r="E32" s="39"/>
      <c r="F32" s="39"/>
      <c r="G32" s="52"/>
      <c r="H32" s="51"/>
    </row>
    <row r="33" spans="1:19" ht="15" customHeight="1">
      <c r="A33" s="56" t="s">
        <v>62</v>
      </c>
      <c r="B33" s="54"/>
      <c r="C33" s="55">
        <f>C30-C31-C32</f>
        <v>1075</v>
      </c>
      <c r="D33" s="39"/>
      <c r="E33" s="39"/>
      <c r="F33" s="39"/>
      <c r="G33" s="52"/>
      <c r="H33" s="51"/>
    </row>
    <row r="34" spans="1:19" ht="8.15" customHeight="1" thickBot="1">
      <c r="A34" s="18"/>
      <c r="B34" s="54"/>
      <c r="C34" s="53"/>
      <c r="D34" s="39"/>
      <c r="E34" s="39"/>
      <c r="F34" s="39"/>
      <c r="G34" s="52"/>
      <c r="H34" s="51"/>
    </row>
    <row r="35" spans="1:19" ht="13">
      <c r="A35" s="236" t="s">
        <v>61</v>
      </c>
      <c r="B35" s="237"/>
      <c r="C35" s="237"/>
      <c r="D35" s="237"/>
      <c r="E35" s="237"/>
      <c r="F35" s="237"/>
      <c r="G35" s="237"/>
      <c r="H35" s="238"/>
    </row>
    <row r="36" spans="1:19" ht="29.25" customHeight="1">
      <c r="A36" s="50"/>
      <c r="B36" s="247" t="s">
        <v>58</v>
      </c>
      <c r="C36" s="248"/>
      <c r="D36" s="144" t="s">
        <v>132</v>
      </c>
      <c r="E36" s="118" t="s">
        <v>126</v>
      </c>
      <c r="F36" s="115" t="s">
        <v>124</v>
      </c>
      <c r="G36" s="249" t="s">
        <v>123</v>
      </c>
      <c r="H36" s="250"/>
    </row>
    <row r="37" spans="1:19" ht="15" customHeight="1">
      <c r="A37" s="44">
        <v>1</v>
      </c>
      <c r="B37" s="286" t="s">
        <v>255</v>
      </c>
      <c r="C37" s="287"/>
      <c r="D37" s="165">
        <v>0</v>
      </c>
      <c r="E37" s="165">
        <v>950</v>
      </c>
      <c r="F37" s="166" t="s">
        <v>125</v>
      </c>
      <c r="G37" s="253">
        <f>D37+IF(F37&lt;&gt;"Yes",E37,0)</f>
        <v>0</v>
      </c>
      <c r="H37" s="254"/>
      <c r="I37" s="255"/>
      <c r="J37" s="256"/>
      <c r="K37" s="256"/>
    </row>
    <row r="38" spans="1:19" ht="15" customHeight="1">
      <c r="A38" s="44">
        <v>2</v>
      </c>
      <c r="B38" s="286"/>
      <c r="C38" s="287"/>
      <c r="D38" s="165">
        <v>0</v>
      </c>
      <c r="E38" s="165">
        <v>0</v>
      </c>
      <c r="F38" s="166"/>
      <c r="G38" s="253">
        <f t="shared" ref="G38:G44" si="0">D38+IF(F38&lt;&gt;"Yes",E38,0)</f>
        <v>0</v>
      </c>
      <c r="H38" s="254"/>
      <c r="I38" s="255"/>
      <c r="J38" s="256"/>
      <c r="K38" s="256"/>
    </row>
    <row r="39" spans="1:19" ht="15" customHeight="1">
      <c r="A39" s="44">
        <v>3</v>
      </c>
      <c r="B39" s="286"/>
      <c r="C39" s="287"/>
      <c r="D39" s="165">
        <v>0</v>
      </c>
      <c r="E39" s="165">
        <v>0</v>
      </c>
      <c r="F39" s="166"/>
      <c r="G39" s="253">
        <f t="shared" si="0"/>
        <v>0</v>
      </c>
      <c r="H39" s="254"/>
    </row>
    <row r="40" spans="1:19" ht="15" customHeight="1">
      <c r="A40" s="44">
        <v>4</v>
      </c>
      <c r="B40" s="286"/>
      <c r="C40" s="287"/>
      <c r="D40" s="165">
        <v>0</v>
      </c>
      <c r="E40" s="165">
        <v>0</v>
      </c>
      <c r="F40" s="166"/>
      <c r="G40" s="253">
        <f t="shared" si="0"/>
        <v>0</v>
      </c>
      <c r="H40" s="254"/>
    </row>
    <row r="41" spans="1:19" ht="15" customHeight="1">
      <c r="A41" s="44">
        <v>5</v>
      </c>
      <c r="B41" s="286"/>
      <c r="C41" s="287"/>
      <c r="D41" s="165">
        <v>0</v>
      </c>
      <c r="E41" s="165">
        <v>0</v>
      </c>
      <c r="F41" s="166"/>
      <c r="G41" s="253">
        <f t="shared" si="0"/>
        <v>0</v>
      </c>
      <c r="H41" s="254"/>
    </row>
    <row r="42" spans="1:19" ht="15" customHeight="1">
      <c r="A42" s="44">
        <v>6</v>
      </c>
      <c r="B42" s="286"/>
      <c r="C42" s="287"/>
      <c r="D42" s="165">
        <v>0</v>
      </c>
      <c r="E42" s="165">
        <v>0</v>
      </c>
      <c r="F42" s="166"/>
      <c r="G42" s="253">
        <f t="shared" si="0"/>
        <v>0</v>
      </c>
      <c r="H42" s="254"/>
    </row>
    <row r="43" spans="1:19" ht="15" customHeight="1">
      <c r="A43" s="44">
        <v>7</v>
      </c>
      <c r="B43" s="286"/>
      <c r="C43" s="287"/>
      <c r="D43" s="165">
        <v>0</v>
      </c>
      <c r="E43" s="165">
        <v>0</v>
      </c>
      <c r="F43" s="166"/>
      <c r="G43" s="253">
        <f t="shared" si="0"/>
        <v>0</v>
      </c>
      <c r="H43" s="254"/>
    </row>
    <row r="44" spans="1:19" ht="15" customHeight="1">
      <c r="A44" s="44">
        <v>8</v>
      </c>
      <c r="B44" s="288"/>
      <c r="C44" s="289"/>
      <c r="D44" s="167">
        <v>0</v>
      </c>
      <c r="E44" s="167">
        <v>0</v>
      </c>
      <c r="F44" s="168"/>
      <c r="G44" s="259">
        <f t="shared" si="0"/>
        <v>0</v>
      </c>
      <c r="H44" s="260"/>
    </row>
    <row r="45" spans="1:19" ht="15" customHeight="1">
      <c r="A45" s="42"/>
      <c r="B45" s="261" t="s">
        <v>54</v>
      </c>
      <c r="C45" s="261"/>
      <c r="D45" s="261"/>
      <c r="E45" s="261"/>
      <c r="F45" s="261"/>
      <c r="G45" s="14" t="s">
        <v>60</v>
      </c>
      <c r="H45" s="40">
        <f>SUM(G37:H44)</f>
        <v>0</v>
      </c>
    </row>
    <row r="46" spans="1:19" ht="15" customHeight="1">
      <c r="A46" s="18" t="str">
        <f>$B$45</f>
        <v>Monthly total income</v>
      </c>
      <c r="B46" s="39"/>
      <c r="C46" s="9"/>
      <c r="D46" s="49">
        <f>$H$45</f>
        <v>0</v>
      </c>
      <c r="E46" s="9"/>
      <c r="F46" s="9"/>
      <c r="G46" s="9"/>
      <c r="H46" s="5"/>
      <c r="L46" s="28"/>
      <c r="M46" s="28"/>
      <c r="N46" s="28"/>
      <c r="O46" s="28"/>
      <c r="P46" s="28"/>
      <c r="Q46" s="28"/>
      <c r="R46" s="28"/>
      <c r="S46" s="28"/>
    </row>
    <row r="47" spans="1:19" ht="15" customHeight="1">
      <c r="A47" s="18" t="s">
        <v>53</v>
      </c>
      <c r="B47" s="9"/>
      <c r="C47" s="38"/>
      <c r="D47" s="37">
        <f>$H$12</f>
        <v>0.3</v>
      </c>
      <c r="E47" s="9" t="s">
        <v>52</v>
      </c>
      <c r="F47" s="9"/>
      <c r="G47" s="9"/>
      <c r="H47" s="5"/>
    </row>
    <row r="48" spans="1:19" ht="15" customHeight="1">
      <c r="A48" s="10"/>
      <c r="B48" s="9"/>
      <c r="C48" s="14" t="s">
        <v>59</v>
      </c>
      <c r="D48" s="48">
        <f>D46*D47</f>
        <v>0</v>
      </c>
      <c r="E48" s="9"/>
      <c r="F48" s="9"/>
      <c r="G48" s="9"/>
      <c r="H48" s="5"/>
    </row>
    <row r="49" spans="1:8" ht="8.15" customHeight="1" thickBot="1">
      <c r="A49" s="47"/>
      <c r="B49" s="46"/>
      <c r="C49" s="46"/>
      <c r="D49" s="3"/>
      <c r="E49" s="3"/>
      <c r="F49" s="3"/>
      <c r="G49" s="3"/>
      <c r="H49" s="2"/>
    </row>
    <row r="50" spans="1:8" ht="13">
      <c r="A50" s="236" t="s">
        <v>133</v>
      </c>
      <c r="B50" s="237"/>
      <c r="C50" s="237"/>
      <c r="D50" s="237"/>
      <c r="E50" s="237"/>
      <c r="F50" s="237"/>
      <c r="G50" s="237"/>
      <c r="H50" s="238"/>
    </row>
    <row r="51" spans="1:8" ht="14.25" customHeight="1">
      <c r="A51" s="45"/>
      <c r="B51" s="247" t="s">
        <v>58</v>
      </c>
      <c r="C51" s="248"/>
      <c r="D51" s="115" t="s">
        <v>57</v>
      </c>
      <c r="E51" s="262" t="s">
        <v>56</v>
      </c>
      <c r="F51" s="263"/>
      <c r="G51" s="9"/>
      <c r="H51" s="5"/>
    </row>
    <row r="52" spans="1:8" ht="15" customHeight="1">
      <c r="A52" s="44">
        <v>1</v>
      </c>
      <c r="B52" s="264" t="str">
        <f>IF(F37="Yes",B37,"")</f>
        <v>Scott Glen</v>
      </c>
      <c r="C52" s="265"/>
      <c r="D52" s="169">
        <v>1</v>
      </c>
      <c r="E52" s="282">
        <v>390</v>
      </c>
      <c r="F52" s="283"/>
      <c r="G52" s="9"/>
      <c r="H52" s="5"/>
    </row>
    <row r="53" spans="1:8" ht="15" customHeight="1">
      <c r="A53" s="44">
        <v>2</v>
      </c>
      <c r="B53" s="264" t="str">
        <f t="shared" ref="B53:B59" si="1">IF(F38="Yes",B38,"")</f>
        <v/>
      </c>
      <c r="C53" s="265"/>
      <c r="D53" s="169"/>
      <c r="E53" s="282">
        <v>0</v>
      </c>
      <c r="F53" s="283"/>
      <c r="G53" s="9"/>
      <c r="H53" s="5"/>
    </row>
    <row r="54" spans="1:8" ht="15" customHeight="1">
      <c r="A54" s="44">
        <v>3</v>
      </c>
      <c r="B54" s="264" t="str">
        <f t="shared" si="1"/>
        <v/>
      </c>
      <c r="C54" s="265"/>
      <c r="D54" s="169"/>
      <c r="E54" s="282">
        <v>0</v>
      </c>
      <c r="F54" s="283"/>
      <c r="G54" s="9"/>
      <c r="H54" s="5"/>
    </row>
    <row r="55" spans="1:8" ht="15" customHeight="1">
      <c r="A55" s="44">
        <v>4</v>
      </c>
      <c r="B55" s="264" t="str">
        <f t="shared" si="1"/>
        <v/>
      </c>
      <c r="C55" s="265"/>
      <c r="D55" s="169"/>
      <c r="E55" s="282">
        <v>0</v>
      </c>
      <c r="F55" s="283"/>
      <c r="G55" s="9"/>
      <c r="H55" s="5"/>
    </row>
    <row r="56" spans="1:8" ht="15" customHeight="1">
      <c r="A56" s="44">
        <v>5</v>
      </c>
      <c r="B56" s="264" t="str">
        <f t="shared" si="1"/>
        <v/>
      </c>
      <c r="C56" s="265"/>
      <c r="D56" s="169"/>
      <c r="E56" s="282">
        <v>0</v>
      </c>
      <c r="F56" s="283"/>
      <c r="G56" s="9"/>
      <c r="H56" s="5"/>
    </row>
    <row r="57" spans="1:8" ht="15" customHeight="1">
      <c r="A57" s="44">
        <v>6</v>
      </c>
      <c r="B57" s="264" t="str">
        <f t="shared" si="1"/>
        <v/>
      </c>
      <c r="C57" s="265"/>
      <c r="D57" s="169"/>
      <c r="E57" s="282">
        <v>0</v>
      </c>
      <c r="F57" s="283"/>
      <c r="G57" s="9"/>
      <c r="H57" s="5"/>
    </row>
    <row r="58" spans="1:8" ht="15" customHeight="1">
      <c r="A58" s="44">
        <v>7</v>
      </c>
      <c r="B58" s="264" t="str">
        <f t="shared" si="1"/>
        <v/>
      </c>
      <c r="C58" s="265"/>
      <c r="D58" s="169"/>
      <c r="E58" s="282">
        <v>0</v>
      </c>
      <c r="F58" s="283"/>
      <c r="G58" s="9"/>
      <c r="H58" s="5"/>
    </row>
    <row r="59" spans="1:8" ht="15" customHeight="1">
      <c r="A59" s="42">
        <v>8</v>
      </c>
      <c r="B59" s="268" t="str">
        <f t="shared" si="1"/>
        <v/>
      </c>
      <c r="C59" s="269"/>
      <c r="D59" s="170"/>
      <c r="E59" s="284">
        <v>0</v>
      </c>
      <c r="F59" s="285"/>
      <c r="G59" s="9"/>
      <c r="H59" s="5"/>
    </row>
    <row r="60" spans="1:8" ht="15" customHeight="1">
      <c r="A60" s="36"/>
      <c r="B60" s="127"/>
      <c r="C60" s="171"/>
      <c r="D60" s="145" t="s">
        <v>131</v>
      </c>
      <c r="E60" s="14" t="s">
        <v>55</v>
      </c>
      <c r="F60" s="121">
        <f>SUM(E52:F59)</f>
        <v>390</v>
      </c>
      <c r="G60" s="9"/>
      <c r="H60" s="5"/>
    </row>
    <row r="61" spans="1:8" ht="15" customHeight="1">
      <c r="A61" s="36"/>
      <c r="B61" s="145"/>
      <c r="C61" s="145"/>
      <c r="D61" s="145"/>
      <c r="E61" s="9"/>
      <c r="F61" s="145"/>
      <c r="G61" s="9"/>
      <c r="H61" s="5"/>
    </row>
    <row r="62" spans="1:8" ht="15" customHeight="1">
      <c r="A62" s="272" t="s">
        <v>127</v>
      </c>
      <c r="B62" s="273"/>
      <c r="C62" s="172"/>
      <c r="D62" s="172"/>
      <c r="E62" s="108"/>
      <c r="F62" s="172"/>
      <c r="G62" s="143"/>
      <c r="H62" s="105"/>
    </row>
    <row r="63" spans="1:8" ht="15" customHeight="1">
      <c r="A63" s="272"/>
      <c r="B63" s="273"/>
      <c r="C63" s="172"/>
      <c r="D63" s="172"/>
      <c r="E63" s="108"/>
      <c r="F63" s="172"/>
      <c r="G63" s="108"/>
      <c r="H63" s="105"/>
    </row>
    <row r="64" spans="1:8" ht="15" customHeight="1">
      <c r="A64" s="36"/>
      <c r="B64" s="145"/>
      <c r="C64" s="145"/>
      <c r="D64" s="145"/>
      <c r="E64" s="9"/>
      <c r="F64" s="145"/>
      <c r="G64" s="9"/>
      <c r="H64" s="5"/>
    </row>
    <row r="65" spans="1:8" ht="15" customHeight="1">
      <c r="A65" s="10"/>
      <c r="B65" s="8" t="s">
        <v>56</v>
      </c>
      <c r="C65" s="145" t="s">
        <v>55</v>
      </c>
      <c r="D65" s="173">
        <f>F60</f>
        <v>390</v>
      </c>
      <c r="E65" s="9"/>
      <c r="F65" s="8"/>
      <c r="G65" s="145"/>
      <c r="H65" s="174"/>
    </row>
    <row r="66" spans="1:8" ht="15" customHeight="1">
      <c r="A66" s="10"/>
      <c r="B66" s="8" t="s">
        <v>122</v>
      </c>
      <c r="C66" s="12" t="s">
        <v>23</v>
      </c>
      <c r="D66" s="175">
        <v>40.08</v>
      </c>
      <c r="E66" s="62"/>
      <c r="F66" s="137"/>
      <c r="G66" s="12"/>
      <c r="H66" s="176"/>
    </row>
    <row r="67" spans="1:8" ht="7.5" customHeight="1">
      <c r="A67" s="10"/>
      <c r="B67" s="8"/>
      <c r="C67" s="12"/>
      <c r="D67" s="130"/>
      <c r="E67" s="30"/>
      <c r="F67" s="9"/>
      <c r="G67" s="9"/>
      <c r="H67" s="5"/>
    </row>
    <row r="68" spans="1:8" ht="15" customHeight="1">
      <c r="A68" s="8" t="s">
        <v>283</v>
      </c>
      <c r="B68" s="142"/>
      <c r="C68" s="12" t="s">
        <v>23</v>
      </c>
      <c r="D68" s="177"/>
      <c r="E68" s="77" t="str">
        <f>IF(AND(B68="",D68&lt;&gt;0),"ERROR: please enter the additional services in cell B68","")</f>
        <v/>
      </c>
      <c r="F68" s="137"/>
      <c r="G68" s="12"/>
      <c r="H68" s="176"/>
    </row>
    <row r="69" spans="1:8" ht="15" customHeight="1">
      <c r="A69" s="10"/>
      <c r="B69" s="14" t="s">
        <v>138</v>
      </c>
      <c r="C69" s="145" t="s">
        <v>51</v>
      </c>
      <c r="D69" s="173">
        <f>D65-D66</f>
        <v>349.92</v>
      </c>
      <c r="E69" s="9"/>
      <c r="F69" s="9"/>
      <c r="G69" s="145"/>
      <c r="H69" s="174"/>
    </row>
    <row r="70" spans="1:8" ht="7.5" customHeight="1" thickBot="1">
      <c r="A70" s="4"/>
      <c r="B70" s="35"/>
      <c r="C70" s="178"/>
      <c r="D70" s="179"/>
      <c r="E70" s="3"/>
      <c r="F70" s="3"/>
      <c r="G70" s="34"/>
      <c r="H70" s="2"/>
    </row>
    <row r="71" spans="1:8" ht="13.5" thickBot="1">
      <c r="A71" s="274" t="s">
        <v>50</v>
      </c>
      <c r="B71" s="275"/>
      <c r="C71" s="275"/>
      <c r="D71" s="275"/>
      <c r="E71" s="275"/>
      <c r="F71" s="275"/>
      <c r="G71" s="275"/>
      <c r="H71" s="276"/>
    </row>
    <row r="72" spans="1:8" ht="7.5" customHeight="1">
      <c r="A72" s="10"/>
      <c r="B72" s="33"/>
      <c r="C72" s="32"/>
      <c r="D72" s="31"/>
      <c r="E72" s="116"/>
      <c r="F72" s="116"/>
      <c r="G72" s="116"/>
      <c r="H72" s="117"/>
    </row>
    <row r="73" spans="1:8" ht="15" customHeight="1">
      <c r="A73" s="10" t="s">
        <v>49</v>
      </c>
      <c r="B73" s="33"/>
      <c r="C73" s="32" t="s">
        <v>137</v>
      </c>
      <c r="D73" s="128">
        <f>IF(COUNTIF(F37:F44,"Yes")=COUNTIF(E52:F59,"&gt;0"),D48+D69,"ERROR")</f>
        <v>349.92</v>
      </c>
      <c r="E73" s="277" t="str">
        <f>IF(D73="ERROR","Please complete Section C or adjust Section B to remove shelter component.","")</f>
        <v/>
      </c>
      <c r="F73" s="277"/>
      <c r="G73" s="277"/>
      <c r="H73" s="117"/>
    </row>
    <row r="74" spans="1:8" ht="15" customHeight="1">
      <c r="A74" s="124" t="s">
        <v>48</v>
      </c>
      <c r="B74" s="125"/>
      <c r="C74" s="125"/>
      <c r="D74" s="129"/>
      <c r="E74" s="277"/>
      <c r="F74" s="277"/>
      <c r="G74" s="277"/>
      <c r="H74" s="126"/>
    </row>
    <row r="75" spans="1:8" ht="15" customHeight="1">
      <c r="A75" s="10" t="s">
        <v>47</v>
      </c>
      <c r="B75" s="8" t="s">
        <v>46</v>
      </c>
      <c r="C75" s="12" t="s">
        <v>23</v>
      </c>
      <c r="D75" s="180">
        <v>0</v>
      </c>
      <c r="E75" s="30" t="s">
        <v>45</v>
      </c>
      <c r="F75" s="9"/>
      <c r="G75" s="9"/>
      <c r="H75" s="5"/>
    </row>
    <row r="76" spans="1:8" ht="15" customHeight="1">
      <c r="A76" s="10"/>
      <c r="B76" s="8" t="s">
        <v>44</v>
      </c>
      <c r="C76" s="12" t="s">
        <v>23</v>
      </c>
      <c r="D76" s="180">
        <v>0</v>
      </c>
      <c r="E76" s="30" t="s">
        <v>43</v>
      </c>
      <c r="F76" s="9"/>
      <c r="G76" s="9"/>
      <c r="H76" s="5"/>
    </row>
    <row r="77" spans="1:8" ht="7.5" customHeight="1">
      <c r="A77" s="10"/>
      <c r="B77" s="8"/>
      <c r="C77" s="12"/>
      <c r="D77" s="130"/>
      <c r="E77" s="30"/>
      <c r="F77" s="9"/>
      <c r="G77" s="9"/>
      <c r="H77" s="5"/>
    </row>
    <row r="78" spans="1:8" ht="15" customHeight="1">
      <c r="A78" s="10" t="s">
        <v>42</v>
      </c>
      <c r="B78" s="8" t="s">
        <v>9</v>
      </c>
      <c r="C78" s="12" t="s">
        <v>41</v>
      </c>
      <c r="D78" s="181">
        <f>IFERROR(IF(VLOOKUPs!J6=TRUE,VLOOKUP(VLOOKUPs!B1,'Utility and Services Table'!A2:D111,3,FALSE),0),0)</f>
        <v>0</v>
      </c>
      <c r="E78" s="30" t="s">
        <v>40</v>
      </c>
      <c r="F78" s="9"/>
      <c r="G78" s="9"/>
      <c r="H78" s="5"/>
    </row>
    <row r="79" spans="1:8" ht="15" customHeight="1">
      <c r="A79" s="15" t="s">
        <v>39</v>
      </c>
      <c r="B79" s="9"/>
      <c r="C79" s="14" t="s">
        <v>38</v>
      </c>
      <c r="D79" s="128">
        <f>IFERROR(D73-D75-D76+D78,"ERROR")</f>
        <v>349.92</v>
      </c>
      <c r="E79" s="9"/>
      <c r="F79" s="9"/>
      <c r="G79" s="9"/>
      <c r="H79" s="5"/>
    </row>
    <row r="80" spans="1:8" ht="13" thickBot="1">
      <c r="A80" s="4"/>
      <c r="B80" s="3"/>
      <c r="C80" s="29"/>
      <c r="D80" s="3"/>
      <c r="E80" s="3"/>
      <c r="F80" s="3"/>
      <c r="G80" s="3"/>
      <c r="H80" s="2"/>
    </row>
    <row r="81" spans="1:8" ht="13.5" thickBot="1">
      <c r="A81" s="243" t="s">
        <v>37</v>
      </c>
      <c r="B81" s="244"/>
      <c r="C81" s="244"/>
      <c r="D81" s="244"/>
      <c r="E81" s="244"/>
      <c r="F81" s="244"/>
      <c r="G81" s="244"/>
      <c r="H81" s="245"/>
    </row>
    <row r="82" spans="1:8" s="28" customFormat="1" ht="7.5" customHeight="1">
      <c r="A82" s="21"/>
      <c r="B82" s="20"/>
      <c r="C82" s="20"/>
      <c r="D82" s="20"/>
      <c r="E82" s="20"/>
      <c r="F82" s="20"/>
      <c r="G82" s="20"/>
      <c r="H82" s="19"/>
    </row>
    <row r="83" spans="1:8" ht="15" customHeight="1">
      <c r="A83" s="15" t="s">
        <v>36</v>
      </c>
      <c r="B83" s="9"/>
      <c r="C83" s="14" t="s">
        <v>35</v>
      </c>
      <c r="D83" s="23">
        <f>$B$12*0.25</f>
        <v>275</v>
      </c>
      <c r="E83" s="9"/>
      <c r="F83" s="9"/>
      <c r="G83" s="9"/>
      <c r="H83" s="5"/>
    </row>
    <row r="84" spans="1:8" ht="7.5" customHeight="1" thickBot="1">
      <c r="A84" s="10"/>
      <c r="B84" s="9"/>
      <c r="C84" s="9"/>
      <c r="D84" s="9"/>
      <c r="E84" s="9"/>
      <c r="F84" s="9"/>
      <c r="G84" s="9"/>
      <c r="H84" s="5"/>
    </row>
    <row r="85" spans="1:8" ht="13.5" thickBot="1">
      <c r="A85" s="243" t="s">
        <v>34</v>
      </c>
      <c r="B85" s="244"/>
      <c r="C85" s="244"/>
      <c r="D85" s="244"/>
      <c r="E85" s="244"/>
      <c r="F85" s="244"/>
      <c r="G85" s="244"/>
      <c r="H85" s="245"/>
    </row>
    <row r="86" spans="1:8" s="28" customFormat="1" ht="13">
      <c r="A86" s="21"/>
      <c r="B86" s="20"/>
      <c r="C86" s="20"/>
      <c r="D86" s="20"/>
      <c r="E86" s="20"/>
      <c r="F86" s="20"/>
      <c r="G86" s="20"/>
      <c r="H86" s="19"/>
    </row>
    <row r="87" spans="1:8">
      <c r="A87" s="10" t="s">
        <v>33</v>
      </c>
      <c r="B87" s="9"/>
      <c r="C87" s="9"/>
      <c r="D87" s="27">
        <f>$C$33</f>
        <v>1075</v>
      </c>
      <c r="E87" s="9"/>
      <c r="F87" s="9"/>
      <c r="G87" s="9"/>
      <c r="H87" s="5"/>
    </row>
    <row r="88" spans="1:8">
      <c r="A88" s="10" t="s">
        <v>32</v>
      </c>
      <c r="B88" s="9"/>
      <c r="C88" s="12" t="s">
        <v>23</v>
      </c>
      <c r="D88" s="27">
        <f>MAX(D79,D83)</f>
        <v>349.92</v>
      </c>
      <c r="E88" s="25" t="s">
        <v>31</v>
      </c>
      <c r="F88" s="9"/>
      <c r="G88" s="9"/>
      <c r="H88" s="5"/>
    </row>
    <row r="89" spans="1:8">
      <c r="A89" s="278" t="s">
        <v>30</v>
      </c>
      <c r="B89" s="279"/>
      <c r="C89" s="12" t="s">
        <v>23</v>
      </c>
      <c r="D89" s="182">
        <v>0</v>
      </c>
      <c r="E89" s="25" t="s">
        <v>29</v>
      </c>
      <c r="F89" s="9"/>
      <c r="G89" s="9"/>
      <c r="H89" s="5"/>
    </row>
    <row r="90" spans="1:8" ht="13">
      <c r="A90" s="15" t="s">
        <v>24</v>
      </c>
      <c r="B90" s="9"/>
      <c r="C90" s="14" t="s">
        <v>28</v>
      </c>
      <c r="D90" s="24">
        <f>ROUND(MAX(D87-D88-D89,0), 0)</f>
        <v>725</v>
      </c>
      <c r="E90" s="9" t="s">
        <v>20</v>
      </c>
      <c r="F90" s="9"/>
      <c r="G90" s="9"/>
      <c r="H90" s="5"/>
    </row>
    <row r="91" spans="1:8" ht="13.5" thickBot="1">
      <c r="A91" s="15"/>
      <c r="B91" s="9"/>
      <c r="C91" s="8"/>
      <c r="D91" s="23"/>
      <c r="E91" s="22"/>
      <c r="F91" s="9"/>
      <c r="G91" s="9"/>
      <c r="H91" s="5"/>
    </row>
    <row r="92" spans="1:8" ht="13.5" thickBot="1">
      <c r="A92" s="243" t="s">
        <v>27</v>
      </c>
      <c r="B92" s="244"/>
      <c r="C92" s="244"/>
      <c r="D92" s="244"/>
      <c r="E92" s="244"/>
      <c r="F92" s="244"/>
      <c r="G92" s="244"/>
      <c r="H92" s="245"/>
    </row>
    <row r="93" spans="1:8" ht="7.5" customHeight="1">
      <c r="A93" s="21"/>
      <c r="B93" s="20"/>
      <c r="C93" s="20"/>
      <c r="D93" s="20"/>
      <c r="E93" s="20"/>
      <c r="F93" s="20"/>
      <c r="G93" s="20"/>
      <c r="H93" s="19"/>
    </row>
    <row r="94" spans="1:8" ht="15" customHeight="1">
      <c r="A94" s="10" t="s">
        <v>26</v>
      </c>
      <c r="B94" s="9"/>
      <c r="C94" s="9"/>
      <c r="D94" s="17">
        <f>$B$12</f>
        <v>1100</v>
      </c>
      <c r="E94" s="9"/>
      <c r="F94" s="9"/>
      <c r="G94" s="9"/>
      <c r="H94" s="5"/>
    </row>
    <row r="95" spans="1:8" ht="15" customHeight="1">
      <c r="A95" s="18" t="s">
        <v>25</v>
      </c>
      <c r="B95" s="9"/>
      <c r="C95" s="12" t="s">
        <v>23</v>
      </c>
      <c r="D95" s="17">
        <f>$C$32</f>
        <v>0</v>
      </c>
      <c r="E95" s="9"/>
      <c r="F95" s="9"/>
      <c r="G95" s="9"/>
      <c r="H95" s="5"/>
    </row>
    <row r="96" spans="1:8" ht="15" customHeight="1">
      <c r="A96" s="10" t="s">
        <v>24</v>
      </c>
      <c r="B96" s="9"/>
      <c r="C96" s="12" t="s">
        <v>23</v>
      </c>
      <c r="D96" s="16">
        <f>$D$90</f>
        <v>725</v>
      </c>
      <c r="E96" s="9"/>
      <c r="F96" s="9"/>
      <c r="G96" s="9"/>
      <c r="H96" s="5"/>
    </row>
    <row r="97" spans="1:8" ht="15" customHeight="1">
      <c r="A97" s="15" t="s">
        <v>22</v>
      </c>
      <c r="B97" s="9"/>
      <c r="C97" s="14" t="s">
        <v>21</v>
      </c>
      <c r="D97" s="13">
        <f>ROUND((D94-D95)-D96, 0)</f>
        <v>375</v>
      </c>
      <c r="E97" s="9" t="s">
        <v>20</v>
      </c>
      <c r="F97" s="9"/>
      <c r="G97" s="9"/>
      <c r="H97" s="5"/>
    </row>
    <row r="98" spans="1:8" ht="9.75" customHeight="1">
      <c r="A98" s="10"/>
      <c r="B98" s="9"/>
      <c r="C98" s="12"/>
      <c r="D98" s="11"/>
      <c r="E98" s="9"/>
      <c r="F98" s="9"/>
      <c r="G98" s="9"/>
      <c r="H98" s="5"/>
    </row>
    <row r="99" spans="1:8" ht="15" customHeight="1">
      <c r="A99" s="10" t="s">
        <v>19</v>
      </c>
      <c r="B99" s="281" t="s">
        <v>281</v>
      </c>
      <c r="C99" s="281"/>
      <c r="D99" s="9"/>
      <c r="E99" s="8" t="s">
        <v>17</v>
      </c>
      <c r="F99" s="183">
        <v>44412</v>
      </c>
      <c r="G99" s="6"/>
      <c r="H99" s="5"/>
    </row>
    <row r="100" spans="1:8" ht="9.75" customHeight="1">
      <c r="A100" s="10"/>
      <c r="B100" s="9"/>
      <c r="C100" s="9"/>
      <c r="D100" s="9"/>
      <c r="E100" s="8"/>
      <c r="F100" s="9"/>
      <c r="G100" s="6"/>
      <c r="H100" s="5"/>
    </row>
    <row r="101" spans="1:8" ht="15" customHeight="1">
      <c r="A101" s="10" t="s">
        <v>18</v>
      </c>
      <c r="B101" s="281" t="s">
        <v>282</v>
      </c>
      <c r="C101" s="281"/>
      <c r="D101" s="9"/>
      <c r="E101" s="8" t="s">
        <v>17</v>
      </c>
      <c r="F101" s="183">
        <v>44415</v>
      </c>
      <c r="G101" s="6"/>
      <c r="H101" s="5"/>
    </row>
    <row r="102" spans="1:8" ht="9.75" customHeight="1" thickBot="1">
      <c r="A102" s="4"/>
      <c r="B102" s="3"/>
      <c r="C102" s="3"/>
      <c r="D102" s="3"/>
      <c r="E102" s="3"/>
      <c r="F102" s="3"/>
      <c r="G102" s="3"/>
      <c r="H102" s="2"/>
    </row>
  </sheetData>
  <sheetProtection algorithmName="SHA-512" hashValue="PIHvtXeqZJZvZbyiejmGVQ3YcmvogZROlMXguTTzV85QVp7lMqUwpVHOS6Ux3GvJHauTgx2kZukrJdn5aP9Nyg==" saltValue="qUzXQzmF1R2/1l3JgPZxxw==" spinCount="100000" sheet="1" selectLockedCells="1"/>
  <mergeCells count="54">
    <mergeCell ref="A85:H85"/>
    <mergeCell ref="A89:B89"/>
    <mergeCell ref="A92:H92"/>
    <mergeCell ref="B99:C99"/>
    <mergeCell ref="B101:C101"/>
    <mergeCell ref="A81:H81"/>
    <mergeCell ref="B56:C56"/>
    <mergeCell ref="E56:F56"/>
    <mergeCell ref="B57:C57"/>
    <mergeCell ref="E57:F57"/>
    <mergeCell ref="B58:C58"/>
    <mergeCell ref="E58:F58"/>
    <mergeCell ref="B59:C59"/>
    <mergeCell ref="E59:F59"/>
    <mergeCell ref="A62:B63"/>
    <mergeCell ref="A71:H71"/>
    <mergeCell ref="E73:G74"/>
    <mergeCell ref="B53:C53"/>
    <mergeCell ref="E53:F53"/>
    <mergeCell ref="B54:C54"/>
    <mergeCell ref="E54:F54"/>
    <mergeCell ref="B55:C55"/>
    <mergeCell ref="E55:F55"/>
    <mergeCell ref="B45:F45"/>
    <mergeCell ref="A50:H50"/>
    <mergeCell ref="B51:C51"/>
    <mergeCell ref="E51:F51"/>
    <mergeCell ref="B52:C52"/>
    <mergeCell ref="E52:F52"/>
    <mergeCell ref="B42:C42"/>
    <mergeCell ref="G42:H42"/>
    <mergeCell ref="B43:C43"/>
    <mergeCell ref="G43:H43"/>
    <mergeCell ref="B44:C44"/>
    <mergeCell ref="G44:H44"/>
    <mergeCell ref="B39:C39"/>
    <mergeCell ref="G39:H39"/>
    <mergeCell ref="B40:C40"/>
    <mergeCell ref="G40:H40"/>
    <mergeCell ref="B41:C41"/>
    <mergeCell ref="G41:H41"/>
    <mergeCell ref="B36:C36"/>
    <mergeCell ref="G36:H36"/>
    <mergeCell ref="B37:C37"/>
    <mergeCell ref="G37:H37"/>
    <mergeCell ref="I37:K38"/>
    <mergeCell ref="B38:C38"/>
    <mergeCell ref="G38:H38"/>
    <mergeCell ref="A35:H35"/>
    <mergeCell ref="A1:H1"/>
    <mergeCell ref="B2:D2"/>
    <mergeCell ref="A6:H6"/>
    <mergeCell ref="B7:F7"/>
    <mergeCell ref="A28:H28"/>
  </mergeCells>
  <dataValidations count="1">
    <dataValidation type="list" allowBlank="1" showInputMessage="1" showErrorMessage="1" sqref="F37:F44">
      <formula1>"Yes, No, N/A"</formula1>
    </dataValidation>
  </dataValidations>
  <printOptions horizontalCentered="1"/>
  <pageMargins left="0.25" right="0.25" top="0.75" bottom="0.75" header="0.3" footer="0.3"/>
  <pageSetup scale="68" fitToHeight="0" orientation="portrait"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19050</xdr:colOff>
                    <xdr:row>13</xdr:row>
                    <xdr:rowOff>0</xdr:rowOff>
                  </from>
                  <to>
                    <xdr:col>1</xdr:col>
                    <xdr:colOff>869950</xdr:colOff>
                    <xdr:row>13</xdr:row>
                    <xdr:rowOff>184150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5</xdr:col>
                    <xdr:colOff>31750</xdr:colOff>
                    <xdr:row>17</xdr:row>
                    <xdr:rowOff>0</xdr:rowOff>
                  </from>
                  <to>
                    <xdr:col>5</xdr:col>
                    <xdr:colOff>793750</xdr:colOff>
                    <xdr:row>17</xdr:row>
                    <xdr:rowOff>184150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xdr:col>
                    <xdr:colOff>31750</xdr:colOff>
                    <xdr:row>17</xdr:row>
                    <xdr:rowOff>0</xdr:rowOff>
                  </from>
                  <to>
                    <xdr:col>2</xdr:col>
                    <xdr:colOff>50800</xdr:colOff>
                    <xdr:row>18</xdr:row>
                    <xdr:rowOff>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xdr:col>
                    <xdr:colOff>31750</xdr:colOff>
                    <xdr:row>17</xdr:row>
                    <xdr:rowOff>12700</xdr:rowOff>
                  </from>
                  <to>
                    <xdr:col>2</xdr:col>
                    <xdr:colOff>1009650</xdr:colOff>
                    <xdr:row>18</xdr:row>
                    <xdr:rowOff>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1</xdr:col>
                    <xdr:colOff>31750</xdr:colOff>
                    <xdr:row>2</xdr:row>
                    <xdr:rowOff>88900</xdr:rowOff>
                  </from>
                  <to>
                    <xdr:col>1</xdr:col>
                    <xdr:colOff>946150</xdr:colOff>
                    <xdr:row>3</xdr:row>
                    <xdr:rowOff>171450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xdr:col>
                    <xdr:colOff>800100</xdr:colOff>
                    <xdr:row>2</xdr:row>
                    <xdr:rowOff>88900</xdr:rowOff>
                  </from>
                  <to>
                    <xdr:col>2</xdr:col>
                    <xdr:colOff>793750</xdr:colOff>
                    <xdr:row>4</xdr:row>
                    <xdr:rowOff>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3</xdr:col>
                    <xdr:colOff>12700</xdr:colOff>
                    <xdr:row>2</xdr:row>
                    <xdr:rowOff>88900</xdr:rowOff>
                  </from>
                  <to>
                    <xdr:col>3</xdr:col>
                    <xdr:colOff>1123950</xdr:colOff>
                    <xdr:row>4</xdr:row>
                    <xdr:rowOff>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xdr:col>
                    <xdr:colOff>927100</xdr:colOff>
                    <xdr:row>12</xdr:row>
                    <xdr:rowOff>114300</xdr:rowOff>
                  </from>
                  <to>
                    <xdr:col>2</xdr:col>
                    <xdr:colOff>812800</xdr:colOff>
                    <xdr:row>14</xdr:row>
                    <xdr:rowOff>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2</xdr:col>
                    <xdr:colOff>895350</xdr:colOff>
                    <xdr:row>13</xdr:row>
                    <xdr:rowOff>0</xdr:rowOff>
                  </from>
                  <to>
                    <xdr:col>3</xdr:col>
                    <xdr:colOff>984250</xdr:colOff>
                    <xdr:row>14</xdr:row>
                    <xdr:rowOff>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3</xdr:col>
                    <xdr:colOff>1079500</xdr:colOff>
                    <xdr:row>13</xdr:row>
                    <xdr:rowOff>0</xdr:rowOff>
                  </from>
                  <to>
                    <xdr:col>4</xdr:col>
                    <xdr:colOff>812800</xdr:colOff>
                    <xdr:row>14</xdr:row>
                    <xdr:rowOff>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4</xdr:col>
                    <xdr:colOff>895350</xdr:colOff>
                    <xdr:row>13</xdr:row>
                    <xdr:rowOff>0</xdr:rowOff>
                  </from>
                  <to>
                    <xdr:col>5</xdr:col>
                    <xdr:colOff>781050</xdr:colOff>
                    <xdr:row>14</xdr:row>
                    <xdr:rowOff>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6</xdr:col>
                    <xdr:colOff>31750</xdr:colOff>
                    <xdr:row>17</xdr:row>
                    <xdr:rowOff>0</xdr:rowOff>
                  </from>
                  <to>
                    <xdr:col>6</xdr:col>
                    <xdr:colOff>793750</xdr:colOff>
                    <xdr:row>17</xdr:row>
                    <xdr:rowOff>184150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6</xdr:col>
                    <xdr:colOff>31750</xdr:colOff>
                    <xdr:row>19</xdr:row>
                    <xdr:rowOff>0</xdr:rowOff>
                  </from>
                  <to>
                    <xdr:col>6</xdr:col>
                    <xdr:colOff>793750</xdr:colOff>
                    <xdr:row>19</xdr:row>
                    <xdr:rowOff>184150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7</xdr:col>
                    <xdr:colOff>31750</xdr:colOff>
                    <xdr:row>19</xdr:row>
                    <xdr:rowOff>0</xdr:rowOff>
                  </from>
                  <to>
                    <xdr:col>8</xdr:col>
                    <xdr:colOff>76200</xdr:colOff>
                    <xdr:row>20</xdr:row>
                    <xdr:rowOff>12700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1</xdr:col>
                    <xdr:colOff>31750</xdr:colOff>
                    <xdr:row>19</xdr:row>
                    <xdr:rowOff>0</xdr:rowOff>
                  </from>
                  <to>
                    <xdr:col>1</xdr:col>
                    <xdr:colOff>793750</xdr:colOff>
                    <xdr:row>19</xdr:row>
                    <xdr:rowOff>184150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2</xdr:col>
                    <xdr:colOff>31750</xdr:colOff>
                    <xdr:row>19</xdr:row>
                    <xdr:rowOff>0</xdr:rowOff>
                  </from>
                  <to>
                    <xdr:col>2</xdr:col>
                    <xdr:colOff>793750</xdr:colOff>
                    <xdr:row>19</xdr:row>
                    <xdr:rowOff>184150</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3</xdr:col>
                    <xdr:colOff>31750</xdr:colOff>
                    <xdr:row>19</xdr:row>
                    <xdr:rowOff>0</xdr:rowOff>
                  </from>
                  <to>
                    <xdr:col>3</xdr:col>
                    <xdr:colOff>793750</xdr:colOff>
                    <xdr:row>19</xdr:row>
                    <xdr:rowOff>184150</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1</xdr:col>
                    <xdr:colOff>31750</xdr:colOff>
                    <xdr:row>21</xdr:row>
                    <xdr:rowOff>0</xdr:rowOff>
                  </from>
                  <to>
                    <xdr:col>1</xdr:col>
                    <xdr:colOff>793750</xdr:colOff>
                    <xdr:row>21</xdr:row>
                    <xdr:rowOff>184150</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2</xdr:col>
                    <xdr:colOff>31750</xdr:colOff>
                    <xdr:row>21</xdr:row>
                    <xdr:rowOff>0</xdr:rowOff>
                  </from>
                  <to>
                    <xdr:col>2</xdr:col>
                    <xdr:colOff>793750</xdr:colOff>
                    <xdr:row>21</xdr:row>
                    <xdr:rowOff>184150</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3</xdr:col>
                    <xdr:colOff>31750</xdr:colOff>
                    <xdr:row>21</xdr:row>
                    <xdr:rowOff>0</xdr:rowOff>
                  </from>
                  <to>
                    <xdr:col>3</xdr:col>
                    <xdr:colOff>1136650</xdr:colOff>
                    <xdr:row>22</xdr:row>
                    <xdr:rowOff>0</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4</xdr:col>
                    <xdr:colOff>31750</xdr:colOff>
                    <xdr:row>21</xdr:row>
                    <xdr:rowOff>0</xdr:rowOff>
                  </from>
                  <to>
                    <xdr:col>4</xdr:col>
                    <xdr:colOff>793750</xdr:colOff>
                    <xdr:row>21</xdr:row>
                    <xdr:rowOff>184150</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5</xdr:col>
                    <xdr:colOff>31750</xdr:colOff>
                    <xdr:row>21</xdr:row>
                    <xdr:rowOff>0</xdr:rowOff>
                  </from>
                  <to>
                    <xdr:col>5</xdr:col>
                    <xdr:colOff>1155700</xdr:colOff>
                    <xdr:row>21</xdr:row>
                    <xdr:rowOff>184150</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5</xdr:col>
                    <xdr:colOff>876300</xdr:colOff>
                    <xdr:row>13</xdr:row>
                    <xdr:rowOff>0</xdr:rowOff>
                  </from>
                  <to>
                    <xdr:col>6</xdr:col>
                    <xdr:colOff>762000</xdr:colOff>
                    <xdr:row>14</xdr:row>
                    <xdr:rowOff>0</xdr:rowOff>
                  </to>
                </anchor>
              </controlPr>
            </control>
          </mc:Choice>
        </mc:AlternateContent>
        <mc:AlternateContent xmlns:mc="http://schemas.openxmlformats.org/markup-compatibility/2006">
          <mc:Choice Requires="x14">
            <control shapeId="13344" r:id="rId27" name="Check Box 32">
              <controlPr defaultSize="0" autoFill="0" autoLine="0" autoPict="0">
                <anchor moveWithCells="1">
                  <from>
                    <xdr:col>4</xdr:col>
                    <xdr:colOff>57150</xdr:colOff>
                    <xdr:row>61</xdr:row>
                    <xdr:rowOff>184150</xdr:rowOff>
                  </from>
                  <to>
                    <xdr:col>5</xdr:col>
                    <xdr:colOff>609600</xdr:colOff>
                    <xdr:row>62</xdr:row>
                    <xdr:rowOff>171450</xdr:rowOff>
                  </to>
                </anchor>
              </controlPr>
            </control>
          </mc:Choice>
        </mc:AlternateContent>
        <mc:AlternateContent xmlns:mc="http://schemas.openxmlformats.org/markup-compatibility/2006">
          <mc:Choice Requires="x14">
            <control shapeId="13345" r:id="rId28" name="Check Box 33">
              <controlPr defaultSize="0" autoFill="0" autoLine="0" autoPict="0">
                <anchor moveWithCells="1">
                  <from>
                    <xdr:col>3</xdr:col>
                    <xdr:colOff>50800</xdr:colOff>
                    <xdr:row>61</xdr:row>
                    <xdr:rowOff>184150</xdr:rowOff>
                  </from>
                  <to>
                    <xdr:col>3</xdr:col>
                    <xdr:colOff>1174750</xdr:colOff>
                    <xdr:row>62</xdr:row>
                    <xdr:rowOff>171450</xdr:rowOff>
                  </to>
                </anchor>
              </controlPr>
            </control>
          </mc:Choice>
        </mc:AlternateContent>
        <mc:AlternateContent xmlns:mc="http://schemas.openxmlformats.org/markup-compatibility/2006">
          <mc:Choice Requires="x14">
            <control shapeId="13346" r:id="rId29" name="Check Box 34">
              <controlPr defaultSize="0" autoFill="0" autoLine="0" autoPict="0">
                <anchor moveWithCells="1">
                  <from>
                    <xdr:col>3</xdr:col>
                    <xdr:colOff>50800</xdr:colOff>
                    <xdr:row>61</xdr:row>
                    <xdr:rowOff>12700</xdr:rowOff>
                  </from>
                  <to>
                    <xdr:col>4</xdr:col>
                    <xdr:colOff>88900</xdr:colOff>
                    <xdr:row>62</xdr:row>
                    <xdr:rowOff>0</xdr:rowOff>
                  </to>
                </anchor>
              </controlPr>
            </control>
          </mc:Choice>
        </mc:AlternateContent>
        <mc:AlternateContent xmlns:mc="http://schemas.openxmlformats.org/markup-compatibility/2006">
          <mc:Choice Requires="x14">
            <control shapeId="13347" r:id="rId30" name="Check Box 35">
              <controlPr defaultSize="0" autoFill="0" autoLine="0" autoPict="0">
                <anchor moveWithCells="1">
                  <from>
                    <xdr:col>2</xdr:col>
                    <xdr:colOff>0</xdr:colOff>
                    <xdr:row>61</xdr:row>
                    <xdr:rowOff>184150</xdr:rowOff>
                  </from>
                  <to>
                    <xdr:col>2</xdr:col>
                    <xdr:colOff>1123950</xdr:colOff>
                    <xdr:row>62</xdr:row>
                    <xdr:rowOff>171450</xdr:rowOff>
                  </to>
                </anchor>
              </controlPr>
            </control>
          </mc:Choice>
        </mc:AlternateContent>
        <mc:AlternateContent xmlns:mc="http://schemas.openxmlformats.org/markup-compatibility/2006">
          <mc:Choice Requires="x14">
            <control shapeId="13348" r:id="rId31" name="Check Box 36">
              <controlPr defaultSize="0" autoFill="0" autoLine="0" autoPict="0">
                <anchor moveWithCells="1">
                  <from>
                    <xdr:col>2</xdr:col>
                    <xdr:colOff>0</xdr:colOff>
                    <xdr:row>61</xdr:row>
                    <xdr:rowOff>12700</xdr:rowOff>
                  </from>
                  <to>
                    <xdr:col>3</xdr:col>
                    <xdr:colOff>12700</xdr:colOff>
                    <xdr:row>61</xdr:row>
                    <xdr:rowOff>184150</xdr:rowOff>
                  </to>
                </anchor>
              </controlPr>
            </control>
          </mc:Choice>
        </mc:AlternateContent>
        <mc:AlternateContent xmlns:mc="http://schemas.openxmlformats.org/markup-compatibility/2006">
          <mc:Choice Requires="x14">
            <control shapeId="13349" r:id="rId32" name="Check Box 37">
              <controlPr defaultSize="0" autoFill="0" autoLine="0" autoPict="0">
                <anchor moveWithCells="1">
                  <from>
                    <xdr:col>4</xdr:col>
                    <xdr:colOff>57150</xdr:colOff>
                    <xdr:row>61</xdr:row>
                    <xdr:rowOff>12700</xdr:rowOff>
                  </from>
                  <to>
                    <xdr:col>6</xdr:col>
                    <xdr:colOff>622300</xdr:colOff>
                    <xdr:row>62</xdr:row>
                    <xdr:rowOff>0</xdr:rowOff>
                  </to>
                </anchor>
              </controlPr>
            </control>
          </mc:Choice>
        </mc:AlternateContent>
        <mc:AlternateContent xmlns:mc="http://schemas.openxmlformats.org/markup-compatibility/2006">
          <mc:Choice Requires="x14">
            <control shapeId="13350" r:id="rId33" name="Option Button 38">
              <controlPr defaultSize="0" autoFill="0" autoLine="0" autoPict="0">
                <anchor moveWithCells="1">
                  <from>
                    <xdr:col>5</xdr:col>
                    <xdr:colOff>584200</xdr:colOff>
                    <xdr:row>61</xdr:row>
                    <xdr:rowOff>95250</xdr:rowOff>
                  </from>
                  <to>
                    <xdr:col>5</xdr:col>
                    <xdr:colOff>1066800</xdr:colOff>
                    <xdr:row>63</xdr:row>
                    <xdr:rowOff>95250</xdr:rowOff>
                  </to>
                </anchor>
              </controlPr>
            </control>
          </mc:Choice>
        </mc:AlternateContent>
        <mc:AlternateContent xmlns:mc="http://schemas.openxmlformats.org/markup-compatibility/2006">
          <mc:Choice Requires="x14">
            <control shapeId="13351" r:id="rId34" name="Option Button 39">
              <controlPr defaultSize="0" autoFill="0" autoLine="0" autoPict="0">
                <anchor moveWithCells="1">
                  <from>
                    <xdr:col>5</xdr:col>
                    <xdr:colOff>965200</xdr:colOff>
                    <xdr:row>61</xdr:row>
                    <xdr:rowOff>95250</xdr:rowOff>
                  </from>
                  <to>
                    <xdr:col>6</xdr:col>
                    <xdr:colOff>107950</xdr:colOff>
                    <xdr:row>63</xdr:row>
                    <xdr:rowOff>95250</xdr:rowOff>
                  </to>
                </anchor>
              </controlPr>
            </control>
          </mc:Choice>
        </mc:AlternateContent>
        <mc:AlternateContent xmlns:mc="http://schemas.openxmlformats.org/markup-compatibility/2006">
          <mc:Choice Requires="x14">
            <control shapeId="13352" r:id="rId35" name="Option Button 40">
              <controlPr defaultSize="0" autoFill="0" autoLine="0" autoPict="0">
                <anchor moveWithCells="1">
                  <from>
                    <xdr:col>6</xdr:col>
                    <xdr:colOff>171450</xdr:colOff>
                    <xdr:row>61</xdr:row>
                    <xdr:rowOff>95250</xdr:rowOff>
                  </from>
                  <to>
                    <xdr:col>6</xdr:col>
                    <xdr:colOff>660400</xdr:colOff>
                    <xdr:row>63</xdr:row>
                    <xdr:rowOff>95250</xdr:rowOff>
                  </to>
                </anchor>
              </controlPr>
            </control>
          </mc:Choice>
        </mc:AlternateContent>
        <mc:AlternateContent xmlns:mc="http://schemas.openxmlformats.org/markup-compatibility/2006">
          <mc:Choice Requires="x14">
            <control shapeId="13353" r:id="rId36" name="Option Button 41">
              <controlPr defaultSize="0" autoFill="0" autoLine="0" autoPict="0">
                <anchor moveWithCells="1">
                  <from>
                    <xdr:col>6</xdr:col>
                    <xdr:colOff>552450</xdr:colOff>
                    <xdr:row>61</xdr:row>
                    <xdr:rowOff>95250</xdr:rowOff>
                  </from>
                  <to>
                    <xdr:col>7</xdr:col>
                    <xdr:colOff>374650</xdr:colOff>
                    <xdr:row>63</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VLOOKUPs!$A$4:$A$10</xm:f>
          </x14:formula1>
          <xm:sqref>E10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02"/>
  <sheetViews>
    <sheetView workbookViewId="0">
      <selection activeCell="A2" sqref="A1:XFD1048576"/>
    </sheetView>
  </sheetViews>
  <sheetFormatPr baseColWidth="10" defaultColWidth="11.453125" defaultRowHeight="12.5"/>
  <cols>
    <col min="1" max="1" width="24.453125" style="1" customWidth="1"/>
    <col min="2" max="3" width="17.1796875" style="1" customWidth="1"/>
    <col min="4" max="4" width="22.453125" style="1" customWidth="1"/>
    <col min="5" max="6" width="20.1796875" style="1" customWidth="1"/>
    <col min="7" max="7" width="14.54296875" style="1" customWidth="1"/>
    <col min="8" max="8" width="13.1796875" style="1" customWidth="1"/>
    <col min="9" max="16384" width="11.453125" style="1"/>
  </cols>
  <sheetData>
    <row r="1" spans="1:8" ht="18.5" thickBot="1">
      <c r="A1" s="239" t="s">
        <v>288</v>
      </c>
      <c r="B1" s="240"/>
      <c r="C1" s="240"/>
      <c r="D1" s="240"/>
      <c r="E1" s="240"/>
      <c r="F1" s="240"/>
      <c r="G1" s="240"/>
      <c r="H1" s="241"/>
    </row>
    <row r="2" spans="1:8" ht="15" customHeight="1" thickBot="1">
      <c r="A2" s="112" t="s">
        <v>129</v>
      </c>
      <c r="B2" s="290" t="s">
        <v>271</v>
      </c>
      <c r="C2" s="290"/>
      <c r="D2" s="290"/>
      <c r="E2" s="111" t="s">
        <v>88</v>
      </c>
      <c r="F2" s="148">
        <v>44440</v>
      </c>
      <c r="G2" s="111" t="s">
        <v>87</v>
      </c>
      <c r="H2" s="149">
        <v>44804</v>
      </c>
    </row>
    <row r="3" spans="1:8" ht="8.15" customHeight="1">
      <c r="A3" s="107"/>
      <c r="B3" s="106"/>
      <c r="C3" s="106"/>
      <c r="D3" s="106"/>
      <c r="E3" s="6"/>
      <c r="F3" s="6"/>
      <c r="G3" s="6"/>
      <c r="H3" s="105"/>
    </row>
    <row r="4" spans="1:8" ht="14.25" customHeight="1">
      <c r="A4" s="109" t="s">
        <v>86</v>
      </c>
      <c r="B4" s="108"/>
      <c r="C4" s="108"/>
      <c r="D4" s="108"/>
      <c r="E4" s="6"/>
      <c r="F4" s="6"/>
      <c r="G4" s="6"/>
      <c r="H4" s="105"/>
    </row>
    <row r="5" spans="1:8" ht="8.15" customHeight="1" thickBot="1">
      <c r="A5" s="107"/>
      <c r="B5" s="106"/>
      <c r="C5" s="106"/>
      <c r="D5" s="106"/>
      <c r="E5" s="6"/>
      <c r="F5" s="6"/>
      <c r="G5" s="6"/>
      <c r="H5" s="105"/>
    </row>
    <row r="6" spans="1:8" ht="13.5" thickBot="1">
      <c r="A6" s="243" t="s">
        <v>85</v>
      </c>
      <c r="B6" s="244"/>
      <c r="C6" s="244"/>
      <c r="D6" s="244"/>
      <c r="E6" s="244"/>
      <c r="F6" s="244"/>
      <c r="G6" s="244"/>
      <c r="H6" s="245"/>
    </row>
    <row r="7" spans="1:8" ht="15" customHeight="1">
      <c r="A7" s="104" t="s">
        <v>130</v>
      </c>
      <c r="B7" s="292" t="s">
        <v>275</v>
      </c>
      <c r="C7" s="292"/>
      <c r="D7" s="292"/>
      <c r="E7" s="292"/>
      <c r="F7" s="292"/>
      <c r="G7" s="103" t="s">
        <v>84</v>
      </c>
      <c r="H7" s="150" t="s">
        <v>272</v>
      </c>
    </row>
    <row r="8" spans="1:8" s="28" customFormat="1" ht="8.25" customHeight="1">
      <c r="A8" s="101"/>
      <c r="B8" s="99"/>
      <c r="C8" s="99"/>
      <c r="D8" s="99"/>
      <c r="E8" s="99"/>
      <c r="F8" s="100"/>
      <c r="G8" s="99"/>
      <c r="H8" s="98"/>
    </row>
    <row r="9" spans="1:8" ht="13">
      <c r="A9" s="97" t="s">
        <v>83</v>
      </c>
      <c r="B9" s="96" t="s">
        <v>89</v>
      </c>
      <c r="C9" s="95"/>
      <c r="D9" s="95"/>
      <c r="E9" s="95" t="s">
        <v>0</v>
      </c>
      <c r="F9" s="95" t="s">
        <v>82</v>
      </c>
      <c r="G9" s="94"/>
      <c r="H9" s="93" t="s">
        <v>81</v>
      </c>
    </row>
    <row r="10" spans="1:8" ht="15" customHeight="1">
      <c r="A10" s="90"/>
      <c r="B10" s="151" t="s">
        <v>274</v>
      </c>
      <c r="C10" s="151"/>
      <c r="D10" s="151"/>
      <c r="E10" s="151" t="s">
        <v>7</v>
      </c>
      <c r="F10" s="80">
        <v>58</v>
      </c>
      <c r="G10" s="84"/>
      <c r="H10" s="152" t="s">
        <v>273</v>
      </c>
    </row>
    <row r="11" spans="1:8" ht="9.75" customHeight="1">
      <c r="A11" s="90"/>
      <c r="B11" s="84"/>
      <c r="C11" s="84"/>
      <c r="D11" s="84"/>
      <c r="E11" s="84"/>
      <c r="F11" s="84"/>
      <c r="G11" s="84"/>
      <c r="H11" s="51"/>
    </row>
    <row r="12" spans="1:8" ht="13">
      <c r="A12" s="69" t="s">
        <v>80</v>
      </c>
      <c r="B12" s="153">
        <v>1250</v>
      </c>
      <c r="C12" s="57" t="s">
        <v>79</v>
      </c>
      <c r="D12" s="84"/>
      <c r="E12" s="84"/>
      <c r="F12" s="84"/>
      <c r="G12" s="32" t="s">
        <v>53</v>
      </c>
      <c r="H12" s="154">
        <v>0.3</v>
      </c>
    </row>
    <row r="13" spans="1:8" ht="9.75" customHeight="1">
      <c r="A13" s="69"/>
      <c r="B13" s="87"/>
      <c r="C13" s="86"/>
      <c r="D13" s="84"/>
      <c r="E13" s="84"/>
      <c r="F13" s="84"/>
      <c r="G13" s="82"/>
      <c r="H13" s="83"/>
    </row>
    <row r="14" spans="1:8" ht="15" customHeight="1">
      <c r="A14" s="56" t="s">
        <v>78</v>
      </c>
      <c r="B14" s="155"/>
      <c r="C14" s="155"/>
      <c r="D14" s="155"/>
      <c r="E14" s="155"/>
      <c r="F14" s="155"/>
      <c r="G14" s="156"/>
      <c r="H14" s="157"/>
    </row>
    <row r="15" spans="1:8" ht="9.75" customHeight="1">
      <c r="A15" s="85"/>
      <c r="B15" s="84"/>
      <c r="C15" s="84"/>
      <c r="D15" s="84"/>
      <c r="E15" s="84"/>
      <c r="F15" s="84"/>
      <c r="G15" s="84"/>
      <c r="H15" s="83"/>
    </row>
    <row r="16" spans="1:8" ht="15" customHeight="1">
      <c r="A16" s="15" t="s">
        <v>128</v>
      </c>
      <c r="B16" s="108">
        <v>2</v>
      </c>
      <c r="C16" s="9"/>
      <c r="D16" s="14" t="s">
        <v>77</v>
      </c>
      <c r="E16" s="108">
        <v>0</v>
      </c>
      <c r="F16" s="158"/>
      <c r="G16" s="9"/>
      <c r="H16" s="5"/>
    </row>
    <row r="17" spans="1:8" ht="9.75" customHeight="1">
      <c r="A17" s="15"/>
      <c r="B17" s="6"/>
      <c r="C17" s="6"/>
      <c r="D17" s="82"/>
      <c r="E17" s="158"/>
      <c r="F17" s="158"/>
      <c r="G17" s="9"/>
      <c r="H17" s="5"/>
    </row>
    <row r="18" spans="1:8" ht="15" customHeight="1">
      <c r="A18" s="15" t="s">
        <v>76</v>
      </c>
      <c r="B18" s="108"/>
      <c r="C18" s="108"/>
      <c r="D18" s="22"/>
      <c r="E18" s="127" t="s">
        <v>135</v>
      </c>
      <c r="F18" s="159"/>
      <c r="G18" s="159"/>
      <c r="H18" s="5"/>
    </row>
    <row r="19" spans="1:8" ht="9.75" customHeight="1">
      <c r="A19" s="56"/>
      <c r="B19" s="78"/>
      <c r="C19" s="78"/>
      <c r="D19" s="78"/>
      <c r="E19" s="78"/>
      <c r="F19" s="78"/>
      <c r="G19" s="77"/>
      <c r="H19" s="76"/>
    </row>
    <row r="20" spans="1:8" ht="15" customHeight="1">
      <c r="A20" s="56" t="s">
        <v>75</v>
      </c>
      <c r="B20" s="108"/>
      <c r="C20" s="108"/>
      <c r="D20" s="108"/>
      <c r="E20" s="78"/>
      <c r="F20" s="116" t="s">
        <v>136</v>
      </c>
      <c r="G20" s="80"/>
      <c r="H20" s="79"/>
    </row>
    <row r="21" spans="1:8" ht="9.75" customHeight="1">
      <c r="A21" s="56"/>
      <c r="B21" s="78"/>
      <c r="C21" s="78"/>
      <c r="D21" s="78"/>
      <c r="E21" s="78"/>
      <c r="F21" s="78"/>
      <c r="G21" s="77"/>
      <c r="H21" s="76"/>
    </row>
    <row r="22" spans="1:8" ht="15" customHeight="1">
      <c r="A22" s="56" t="s">
        <v>74</v>
      </c>
      <c r="B22" s="155"/>
      <c r="C22" s="155"/>
      <c r="D22" s="155"/>
      <c r="E22" s="155"/>
      <c r="F22" s="155"/>
      <c r="G22" s="32" t="s">
        <v>73</v>
      </c>
      <c r="H22" s="160"/>
    </row>
    <row r="23" spans="1:8" ht="15" customHeight="1">
      <c r="A23" s="72" t="s">
        <v>72</v>
      </c>
      <c r="B23" s="161">
        <v>0</v>
      </c>
      <c r="C23" s="161">
        <v>40</v>
      </c>
      <c r="D23" s="161">
        <v>0</v>
      </c>
      <c r="E23" s="161">
        <v>0</v>
      </c>
      <c r="F23" s="161">
        <v>0</v>
      </c>
      <c r="G23" s="162"/>
      <c r="H23" s="163">
        <v>0</v>
      </c>
    </row>
    <row r="24" spans="1:8" ht="9.75" customHeight="1">
      <c r="A24" s="72"/>
      <c r="B24" s="71"/>
      <c r="C24" s="71"/>
      <c r="D24" s="71"/>
      <c r="E24" s="71"/>
      <c r="F24" s="71"/>
      <c r="G24" s="71"/>
      <c r="H24" s="51"/>
    </row>
    <row r="25" spans="1:8" ht="13">
      <c r="A25" s="70" t="s">
        <v>71</v>
      </c>
      <c r="B25" s="62"/>
      <c r="C25" s="62"/>
      <c r="D25" s="62"/>
      <c r="E25" s="62"/>
      <c r="F25" s="62"/>
      <c r="G25" s="62"/>
      <c r="H25" s="51"/>
    </row>
    <row r="26" spans="1:8" ht="15" customHeight="1">
      <c r="A26" s="69" t="s">
        <v>70</v>
      </c>
      <c r="B26" s="164">
        <v>275</v>
      </c>
      <c r="C26" s="67" t="s">
        <v>69</v>
      </c>
      <c r="D26" s="62"/>
      <c r="E26" s="62"/>
      <c r="F26" s="62"/>
      <c r="G26" s="62"/>
      <c r="H26" s="51"/>
    </row>
    <row r="27" spans="1:8" s="28" customFormat="1" ht="8.15" customHeight="1" thickBot="1">
      <c r="A27" s="66"/>
      <c r="B27" s="64"/>
      <c r="C27" s="65"/>
      <c r="D27" s="64"/>
      <c r="E27" s="64"/>
      <c r="F27" s="64"/>
      <c r="G27" s="64"/>
      <c r="H27" s="63"/>
    </row>
    <row r="28" spans="1:8" ht="13.5" thickBot="1">
      <c r="A28" s="243" t="s">
        <v>68</v>
      </c>
      <c r="B28" s="237"/>
      <c r="C28" s="244"/>
      <c r="D28" s="244"/>
      <c r="E28" s="244"/>
      <c r="F28" s="244"/>
      <c r="G28" s="244"/>
      <c r="H28" s="245"/>
    </row>
    <row r="29" spans="1:8" s="28" customFormat="1" ht="8.15" customHeight="1">
      <c r="A29" s="21"/>
      <c r="B29" s="20"/>
      <c r="C29" s="20"/>
      <c r="D29" s="20"/>
      <c r="E29" s="20"/>
      <c r="F29" s="20"/>
      <c r="G29" s="20"/>
      <c r="H29" s="19"/>
    </row>
    <row r="30" spans="1:8" ht="15" customHeight="1">
      <c r="A30" s="18" t="s">
        <v>26</v>
      </c>
      <c r="B30" s="54"/>
      <c r="C30" s="27">
        <f>B12</f>
        <v>1250</v>
      </c>
      <c r="D30" s="9"/>
      <c r="E30" s="62"/>
      <c r="F30" s="62"/>
      <c r="G30" s="62"/>
      <c r="H30" s="51"/>
    </row>
    <row r="31" spans="1:8" ht="15" customHeight="1">
      <c r="A31" s="18" t="s">
        <v>67</v>
      </c>
      <c r="B31" s="61" t="s">
        <v>64</v>
      </c>
      <c r="C31" s="60">
        <f>B23+C23+D23+E23+F23+H23</f>
        <v>40</v>
      </c>
      <c r="D31" s="57" t="s">
        <v>66</v>
      </c>
      <c r="E31" s="39"/>
      <c r="F31" s="39"/>
      <c r="G31" s="52"/>
      <c r="H31" s="51"/>
    </row>
    <row r="32" spans="1:8" ht="15" customHeight="1">
      <c r="A32" s="18" t="s">
        <v>65</v>
      </c>
      <c r="B32" s="59" t="s">
        <v>64</v>
      </c>
      <c r="C32" s="58">
        <f>$B$26</f>
        <v>275</v>
      </c>
      <c r="D32" s="57" t="s">
        <v>63</v>
      </c>
      <c r="E32" s="39"/>
      <c r="F32" s="39"/>
      <c r="G32" s="52"/>
      <c r="H32" s="51"/>
    </row>
    <row r="33" spans="1:19" ht="15" customHeight="1">
      <c r="A33" s="56" t="s">
        <v>62</v>
      </c>
      <c r="B33" s="54"/>
      <c r="C33" s="55">
        <f>C30-C31-C32</f>
        <v>935</v>
      </c>
      <c r="D33" s="39"/>
      <c r="E33" s="39"/>
      <c r="F33" s="39"/>
      <c r="G33" s="52"/>
      <c r="H33" s="51"/>
    </row>
    <row r="34" spans="1:19" ht="8.15" customHeight="1" thickBot="1">
      <c r="A34" s="18"/>
      <c r="B34" s="54"/>
      <c r="C34" s="53"/>
      <c r="D34" s="39"/>
      <c r="E34" s="39"/>
      <c r="F34" s="39"/>
      <c r="G34" s="52"/>
      <c r="H34" s="51"/>
    </row>
    <row r="35" spans="1:19" ht="13">
      <c r="A35" s="236" t="s">
        <v>61</v>
      </c>
      <c r="B35" s="237"/>
      <c r="C35" s="237"/>
      <c r="D35" s="237"/>
      <c r="E35" s="237"/>
      <c r="F35" s="237"/>
      <c r="G35" s="237"/>
      <c r="H35" s="238"/>
    </row>
    <row r="36" spans="1:19" ht="29.25" customHeight="1">
      <c r="A36" s="50"/>
      <c r="B36" s="247" t="s">
        <v>58</v>
      </c>
      <c r="C36" s="248"/>
      <c r="D36" s="144" t="s">
        <v>132</v>
      </c>
      <c r="E36" s="118" t="s">
        <v>126</v>
      </c>
      <c r="F36" s="115" t="s">
        <v>124</v>
      </c>
      <c r="G36" s="249" t="s">
        <v>123</v>
      </c>
      <c r="H36" s="250"/>
    </row>
    <row r="37" spans="1:19" ht="15" customHeight="1">
      <c r="A37" s="44">
        <v>1</v>
      </c>
      <c r="B37" s="286" t="s">
        <v>275</v>
      </c>
      <c r="C37" s="287"/>
      <c r="D37" s="165">
        <v>1500</v>
      </c>
      <c r="E37" s="165">
        <v>0</v>
      </c>
      <c r="F37" s="166" t="s">
        <v>10</v>
      </c>
      <c r="G37" s="253">
        <f>D37+IF(F37&lt;&gt;"Yes",E37,0)</f>
        <v>1500</v>
      </c>
      <c r="H37" s="254"/>
      <c r="I37" s="255"/>
      <c r="J37" s="256"/>
      <c r="K37" s="256"/>
    </row>
    <row r="38" spans="1:19" ht="15" customHeight="1">
      <c r="A38" s="44">
        <v>2</v>
      </c>
      <c r="B38" s="286" t="s">
        <v>276</v>
      </c>
      <c r="C38" s="287"/>
      <c r="D38" s="165">
        <v>2050</v>
      </c>
      <c r="E38" s="165">
        <v>0</v>
      </c>
      <c r="F38" s="166" t="s">
        <v>10</v>
      </c>
      <c r="G38" s="253">
        <f t="shared" ref="G38:G44" si="0">D38+IF(F38&lt;&gt;"Yes",E38,0)</f>
        <v>2050</v>
      </c>
      <c r="H38" s="254"/>
      <c r="I38" s="255"/>
      <c r="J38" s="256"/>
      <c r="K38" s="256"/>
    </row>
    <row r="39" spans="1:19" ht="15" customHeight="1">
      <c r="A39" s="44">
        <v>3</v>
      </c>
      <c r="B39" s="286"/>
      <c r="C39" s="287"/>
      <c r="D39" s="165">
        <v>0</v>
      </c>
      <c r="E39" s="165">
        <v>0</v>
      </c>
      <c r="F39" s="166"/>
      <c r="G39" s="253">
        <f t="shared" si="0"/>
        <v>0</v>
      </c>
      <c r="H39" s="254"/>
    </row>
    <row r="40" spans="1:19" ht="15" customHeight="1">
      <c r="A40" s="44">
        <v>4</v>
      </c>
      <c r="B40" s="286"/>
      <c r="C40" s="287"/>
      <c r="D40" s="165">
        <v>0</v>
      </c>
      <c r="E40" s="165">
        <v>0</v>
      </c>
      <c r="F40" s="166"/>
      <c r="G40" s="253">
        <f t="shared" si="0"/>
        <v>0</v>
      </c>
      <c r="H40" s="254"/>
    </row>
    <row r="41" spans="1:19" ht="15" customHeight="1">
      <c r="A41" s="44">
        <v>5</v>
      </c>
      <c r="B41" s="286"/>
      <c r="C41" s="287"/>
      <c r="D41" s="165">
        <v>0</v>
      </c>
      <c r="E41" s="165">
        <v>0</v>
      </c>
      <c r="F41" s="166"/>
      <c r="G41" s="253">
        <f t="shared" si="0"/>
        <v>0</v>
      </c>
      <c r="H41" s="254"/>
    </row>
    <row r="42" spans="1:19" ht="15" customHeight="1">
      <c r="A42" s="44">
        <v>6</v>
      </c>
      <c r="B42" s="286"/>
      <c r="C42" s="287"/>
      <c r="D42" s="165">
        <v>0</v>
      </c>
      <c r="E42" s="165">
        <v>0</v>
      </c>
      <c r="F42" s="166"/>
      <c r="G42" s="253">
        <f t="shared" si="0"/>
        <v>0</v>
      </c>
      <c r="H42" s="254"/>
    </row>
    <row r="43" spans="1:19" ht="15" customHeight="1">
      <c r="A43" s="44">
        <v>7</v>
      </c>
      <c r="B43" s="286"/>
      <c r="C43" s="287"/>
      <c r="D43" s="165">
        <v>0</v>
      </c>
      <c r="E43" s="165">
        <v>0</v>
      </c>
      <c r="F43" s="166"/>
      <c r="G43" s="253">
        <f t="shared" si="0"/>
        <v>0</v>
      </c>
      <c r="H43" s="254"/>
    </row>
    <row r="44" spans="1:19" ht="15" customHeight="1">
      <c r="A44" s="44">
        <v>8</v>
      </c>
      <c r="B44" s="288"/>
      <c r="C44" s="289"/>
      <c r="D44" s="167">
        <v>0</v>
      </c>
      <c r="E44" s="167">
        <v>0</v>
      </c>
      <c r="F44" s="168"/>
      <c r="G44" s="259">
        <f t="shared" si="0"/>
        <v>0</v>
      </c>
      <c r="H44" s="260"/>
    </row>
    <row r="45" spans="1:19" ht="15" customHeight="1">
      <c r="A45" s="42"/>
      <c r="B45" s="261" t="s">
        <v>54</v>
      </c>
      <c r="C45" s="261"/>
      <c r="D45" s="261"/>
      <c r="E45" s="261"/>
      <c r="F45" s="261"/>
      <c r="G45" s="14" t="s">
        <v>60</v>
      </c>
      <c r="H45" s="40">
        <f>SUM(G37:H44)</f>
        <v>3550</v>
      </c>
    </row>
    <row r="46" spans="1:19" ht="15" customHeight="1">
      <c r="A46" s="18" t="str">
        <f>$B$45</f>
        <v>Monthly total income</v>
      </c>
      <c r="B46" s="39"/>
      <c r="C46" s="9"/>
      <c r="D46" s="49">
        <f>$H$45</f>
        <v>3550</v>
      </c>
      <c r="E46" s="9"/>
      <c r="F46" s="9"/>
      <c r="G46" s="9"/>
      <c r="H46" s="5"/>
      <c r="L46" s="28"/>
      <c r="M46" s="28"/>
      <c r="N46" s="28"/>
      <c r="O46" s="28"/>
      <c r="P46" s="28"/>
      <c r="Q46" s="28"/>
      <c r="R46" s="28"/>
      <c r="S46" s="28"/>
    </row>
    <row r="47" spans="1:19" ht="15" customHeight="1">
      <c r="A47" s="18" t="s">
        <v>53</v>
      </c>
      <c r="B47" s="9"/>
      <c r="C47" s="38"/>
      <c r="D47" s="37">
        <f>$H$12</f>
        <v>0.3</v>
      </c>
      <c r="E47" s="9" t="s">
        <v>52</v>
      </c>
      <c r="F47" s="9"/>
      <c r="G47" s="9"/>
      <c r="H47" s="5"/>
    </row>
    <row r="48" spans="1:19" ht="15" customHeight="1">
      <c r="A48" s="10"/>
      <c r="B48" s="9"/>
      <c r="C48" s="14" t="s">
        <v>59</v>
      </c>
      <c r="D48" s="48">
        <f>D46*D47</f>
        <v>1065</v>
      </c>
      <c r="E48" s="9"/>
      <c r="F48" s="9"/>
      <c r="G48" s="9"/>
      <c r="H48" s="5"/>
    </row>
    <row r="49" spans="1:8" ht="8.15" customHeight="1" thickBot="1">
      <c r="A49" s="47"/>
      <c r="B49" s="46"/>
      <c r="C49" s="46"/>
      <c r="D49" s="3"/>
      <c r="E49" s="3"/>
      <c r="F49" s="3"/>
      <c r="G49" s="3"/>
      <c r="H49" s="2"/>
    </row>
    <row r="50" spans="1:8" ht="13">
      <c r="A50" s="236" t="s">
        <v>133</v>
      </c>
      <c r="B50" s="237"/>
      <c r="C50" s="237"/>
      <c r="D50" s="237"/>
      <c r="E50" s="237"/>
      <c r="F50" s="237"/>
      <c r="G50" s="237"/>
      <c r="H50" s="238"/>
    </row>
    <row r="51" spans="1:8" ht="14.25" customHeight="1">
      <c r="A51" s="45"/>
      <c r="B51" s="247" t="s">
        <v>58</v>
      </c>
      <c r="C51" s="248"/>
      <c r="D51" s="115" t="s">
        <v>57</v>
      </c>
      <c r="E51" s="262" t="s">
        <v>56</v>
      </c>
      <c r="F51" s="263"/>
      <c r="G51" s="9"/>
      <c r="H51" s="5"/>
    </row>
    <row r="52" spans="1:8" ht="15" customHeight="1">
      <c r="A52" s="44">
        <v>1</v>
      </c>
      <c r="B52" s="264" t="str">
        <f>IF(F37="Yes",B37,"")</f>
        <v/>
      </c>
      <c r="C52" s="265"/>
      <c r="D52" s="169">
        <v>1</v>
      </c>
      <c r="E52" s="282">
        <v>0</v>
      </c>
      <c r="F52" s="283"/>
      <c r="G52" s="9"/>
      <c r="H52" s="5"/>
    </row>
    <row r="53" spans="1:8" ht="15" customHeight="1">
      <c r="A53" s="44">
        <v>2</v>
      </c>
      <c r="B53" s="264" t="str">
        <f t="shared" ref="B53:B58" si="1">IF(F38="Yes",B38,"")</f>
        <v/>
      </c>
      <c r="C53" s="265"/>
      <c r="D53" s="169"/>
      <c r="E53" s="282">
        <v>0</v>
      </c>
      <c r="F53" s="283"/>
      <c r="G53" s="9"/>
      <c r="H53" s="5"/>
    </row>
    <row r="54" spans="1:8" ht="15" customHeight="1">
      <c r="A54" s="44">
        <v>3</v>
      </c>
      <c r="B54" s="264" t="str">
        <f t="shared" si="1"/>
        <v/>
      </c>
      <c r="C54" s="265"/>
      <c r="D54" s="169"/>
      <c r="E54" s="282">
        <v>0</v>
      </c>
      <c r="F54" s="283"/>
      <c r="G54" s="9"/>
      <c r="H54" s="5"/>
    </row>
    <row r="55" spans="1:8" ht="15" customHeight="1">
      <c r="A55" s="44">
        <v>4</v>
      </c>
      <c r="B55" s="264" t="str">
        <f t="shared" si="1"/>
        <v/>
      </c>
      <c r="C55" s="265"/>
      <c r="D55" s="169"/>
      <c r="E55" s="282">
        <v>0</v>
      </c>
      <c r="F55" s="283"/>
      <c r="G55" s="9"/>
      <c r="H55" s="5"/>
    </row>
    <row r="56" spans="1:8" ht="15" customHeight="1">
      <c r="A56" s="44">
        <v>5</v>
      </c>
      <c r="B56" s="264" t="str">
        <f t="shared" si="1"/>
        <v/>
      </c>
      <c r="C56" s="265"/>
      <c r="D56" s="169"/>
      <c r="E56" s="282">
        <v>0</v>
      </c>
      <c r="F56" s="283"/>
      <c r="G56" s="9"/>
      <c r="H56" s="5"/>
    </row>
    <row r="57" spans="1:8" ht="15" customHeight="1">
      <c r="A57" s="44">
        <v>6</v>
      </c>
      <c r="B57" s="264" t="str">
        <f t="shared" si="1"/>
        <v/>
      </c>
      <c r="C57" s="265"/>
      <c r="D57" s="169"/>
      <c r="E57" s="282">
        <v>0</v>
      </c>
      <c r="F57" s="283"/>
      <c r="G57" s="9"/>
      <c r="H57" s="5"/>
    </row>
    <row r="58" spans="1:8" ht="15" customHeight="1">
      <c r="A58" s="44">
        <v>7</v>
      </c>
      <c r="B58" s="264" t="str">
        <f t="shared" si="1"/>
        <v/>
      </c>
      <c r="C58" s="265"/>
      <c r="D58" s="169"/>
      <c r="E58" s="282">
        <v>0</v>
      </c>
      <c r="F58" s="283"/>
      <c r="G58" s="9"/>
      <c r="H58" s="5"/>
    </row>
    <row r="59" spans="1:8" ht="15" customHeight="1">
      <c r="A59" s="42">
        <v>8</v>
      </c>
      <c r="B59" s="268" t="str">
        <f t="shared" ref="B59" si="2">IF(F44="Yes",B44,"")</f>
        <v/>
      </c>
      <c r="C59" s="269"/>
      <c r="D59" s="170"/>
      <c r="E59" s="284">
        <v>0</v>
      </c>
      <c r="F59" s="285"/>
      <c r="G59" s="9"/>
      <c r="H59" s="5"/>
    </row>
    <row r="60" spans="1:8" ht="15" customHeight="1">
      <c r="A60" s="36"/>
      <c r="B60" s="127"/>
      <c r="C60" s="171"/>
      <c r="D60" s="145" t="s">
        <v>131</v>
      </c>
      <c r="E60" s="14" t="s">
        <v>55</v>
      </c>
      <c r="F60" s="121">
        <f>SUM(E52:F59)</f>
        <v>0</v>
      </c>
      <c r="G60" s="9"/>
      <c r="H60" s="5"/>
    </row>
    <row r="61" spans="1:8" ht="15" customHeight="1">
      <c r="A61" s="36"/>
      <c r="B61" s="145"/>
      <c r="C61" s="145"/>
      <c r="D61" s="145"/>
      <c r="E61" s="9"/>
      <c r="F61" s="145"/>
      <c r="G61" s="9"/>
      <c r="H61" s="5"/>
    </row>
    <row r="62" spans="1:8" ht="15" customHeight="1">
      <c r="A62" s="272" t="s">
        <v>127</v>
      </c>
      <c r="B62" s="273"/>
      <c r="C62" s="172"/>
      <c r="D62" s="172"/>
      <c r="E62" s="108"/>
      <c r="F62" s="172"/>
      <c r="G62" s="143"/>
      <c r="H62" s="105"/>
    </row>
    <row r="63" spans="1:8" ht="15" customHeight="1">
      <c r="A63" s="272"/>
      <c r="B63" s="273"/>
      <c r="C63" s="172"/>
      <c r="D63" s="172"/>
      <c r="E63" s="108"/>
      <c r="F63" s="172"/>
      <c r="G63" s="108"/>
      <c r="H63" s="105"/>
    </row>
    <row r="64" spans="1:8" ht="15" customHeight="1">
      <c r="A64" s="36"/>
      <c r="B64" s="145"/>
      <c r="C64" s="145"/>
      <c r="D64" s="145"/>
      <c r="E64" s="9"/>
      <c r="F64" s="145"/>
      <c r="G64" s="9"/>
      <c r="H64" s="5"/>
    </row>
    <row r="65" spans="1:8" ht="15" customHeight="1">
      <c r="A65" s="10"/>
      <c r="B65" s="8" t="s">
        <v>56</v>
      </c>
      <c r="C65" s="145" t="s">
        <v>55</v>
      </c>
      <c r="D65" s="173">
        <f>F60</f>
        <v>0</v>
      </c>
      <c r="E65" s="9"/>
      <c r="F65" s="8"/>
      <c r="G65" s="145"/>
      <c r="H65" s="174"/>
    </row>
    <row r="66" spans="1:8" ht="15" customHeight="1">
      <c r="A66" s="10"/>
      <c r="B66" s="8" t="s">
        <v>122</v>
      </c>
      <c r="C66" s="12" t="s">
        <v>23</v>
      </c>
      <c r="D66" s="175">
        <v>0</v>
      </c>
      <c r="E66" s="62"/>
      <c r="F66" s="137"/>
      <c r="G66" s="12"/>
      <c r="H66" s="176"/>
    </row>
    <row r="67" spans="1:8" s="9" customFormat="1" ht="7.5" customHeight="1">
      <c r="B67" s="8"/>
      <c r="C67" s="12"/>
      <c r="D67" s="130"/>
      <c r="E67" s="30"/>
    </row>
    <row r="68" spans="1:8" s="9" customFormat="1" ht="15" customHeight="1">
      <c r="A68" s="8" t="s">
        <v>283</v>
      </c>
      <c r="B68" s="142"/>
      <c r="C68" s="12" t="s">
        <v>23</v>
      </c>
      <c r="D68" s="177"/>
      <c r="E68" s="77" t="str">
        <f>IF(AND(B68="",D68&lt;&gt;0),"ERROR: please enter the additional services in cell B68","")</f>
        <v/>
      </c>
      <c r="F68" s="137"/>
      <c r="G68" s="12"/>
      <c r="H68" s="145"/>
    </row>
    <row r="69" spans="1:8" ht="15" customHeight="1">
      <c r="A69" s="10"/>
      <c r="B69" s="14" t="s">
        <v>138</v>
      </c>
      <c r="C69" s="145" t="s">
        <v>51</v>
      </c>
      <c r="D69" s="173">
        <f>D65-D66</f>
        <v>0</v>
      </c>
      <c r="E69" s="9"/>
      <c r="F69" s="9"/>
      <c r="G69" s="145"/>
      <c r="H69" s="174"/>
    </row>
    <row r="70" spans="1:8" ht="7.5" customHeight="1" thickBot="1">
      <c r="A70" s="4"/>
      <c r="B70" s="35"/>
      <c r="C70" s="178"/>
      <c r="D70" s="179"/>
      <c r="E70" s="3"/>
      <c r="F70" s="3"/>
      <c r="G70" s="34"/>
      <c r="H70" s="2"/>
    </row>
    <row r="71" spans="1:8" ht="13.5" thickBot="1">
      <c r="A71" s="274" t="s">
        <v>50</v>
      </c>
      <c r="B71" s="275"/>
      <c r="C71" s="275"/>
      <c r="D71" s="275"/>
      <c r="E71" s="275"/>
      <c r="F71" s="275"/>
      <c r="G71" s="275"/>
      <c r="H71" s="276"/>
    </row>
    <row r="72" spans="1:8" ht="7.5" customHeight="1">
      <c r="A72" s="10"/>
      <c r="B72" s="33"/>
      <c r="C72" s="32"/>
      <c r="D72" s="31"/>
      <c r="E72" s="116"/>
      <c r="F72" s="116"/>
      <c r="G72" s="116"/>
      <c r="H72" s="117"/>
    </row>
    <row r="73" spans="1:8" ht="15" customHeight="1">
      <c r="A73" s="10" t="s">
        <v>49</v>
      </c>
      <c r="B73" s="33"/>
      <c r="C73" s="32" t="s">
        <v>137</v>
      </c>
      <c r="D73" s="128">
        <f>IF(COUNTIF(F37:F44,"Yes")=COUNTIF(E52:F59,"&gt;0"),D48+D69,"ERROR")</f>
        <v>1065</v>
      </c>
      <c r="E73" s="277" t="str">
        <f>IF(D73="ERROR","Please complete Section C or adjust Section B to remove shelter component.","")</f>
        <v/>
      </c>
      <c r="F73" s="277"/>
      <c r="G73" s="277"/>
      <c r="H73" s="117"/>
    </row>
    <row r="74" spans="1:8" ht="15" customHeight="1">
      <c r="A74" s="124" t="s">
        <v>48</v>
      </c>
      <c r="B74" s="125"/>
      <c r="C74" s="125"/>
      <c r="D74" s="129"/>
      <c r="E74" s="277"/>
      <c r="F74" s="277"/>
      <c r="G74" s="277"/>
      <c r="H74" s="126"/>
    </row>
    <row r="75" spans="1:8" ht="15" customHeight="1">
      <c r="A75" s="10" t="s">
        <v>47</v>
      </c>
      <c r="B75" s="8" t="s">
        <v>46</v>
      </c>
      <c r="C75" s="12" t="s">
        <v>23</v>
      </c>
      <c r="D75" s="180">
        <v>64</v>
      </c>
      <c r="E75" s="30" t="s">
        <v>45</v>
      </c>
      <c r="F75" s="9"/>
      <c r="G75" s="9"/>
      <c r="H75" s="5"/>
    </row>
    <row r="76" spans="1:8" ht="15" customHeight="1">
      <c r="A76" s="10"/>
      <c r="B76" s="8" t="s">
        <v>44</v>
      </c>
      <c r="C76" s="12" t="s">
        <v>23</v>
      </c>
      <c r="D76" s="180">
        <v>15</v>
      </c>
      <c r="E76" s="30" t="s">
        <v>43</v>
      </c>
      <c r="F76" s="9"/>
      <c r="G76" s="9"/>
      <c r="H76" s="5"/>
    </row>
    <row r="77" spans="1:8" ht="7.5" customHeight="1">
      <c r="A77" s="10"/>
      <c r="B77" s="8"/>
      <c r="C77" s="12"/>
      <c r="D77" s="130"/>
      <c r="E77" s="30"/>
      <c r="F77" s="9"/>
      <c r="G77" s="9"/>
      <c r="H77" s="5"/>
    </row>
    <row r="78" spans="1:8" ht="15" customHeight="1">
      <c r="A78" s="10" t="s">
        <v>42</v>
      </c>
      <c r="B78" s="8" t="s">
        <v>9</v>
      </c>
      <c r="C78" s="12" t="s">
        <v>41</v>
      </c>
      <c r="D78" s="181">
        <v>0</v>
      </c>
      <c r="E78" s="30" t="s">
        <v>40</v>
      </c>
      <c r="F78" s="9"/>
      <c r="G78" s="9"/>
      <c r="H78" s="5"/>
    </row>
    <row r="79" spans="1:8" ht="15" customHeight="1">
      <c r="A79" s="15" t="s">
        <v>39</v>
      </c>
      <c r="B79" s="9"/>
      <c r="C79" s="14" t="s">
        <v>38</v>
      </c>
      <c r="D79" s="128">
        <f>IFERROR(D73-D75-D76+D78,"ERROR")</f>
        <v>986</v>
      </c>
      <c r="E79" s="9"/>
      <c r="F79" s="9"/>
      <c r="G79" s="9"/>
      <c r="H79" s="5"/>
    </row>
    <row r="80" spans="1:8" ht="13" thickBot="1">
      <c r="A80" s="4"/>
      <c r="B80" s="3"/>
      <c r="C80" s="29"/>
      <c r="D80" s="3"/>
      <c r="E80" s="3"/>
      <c r="F80" s="3"/>
      <c r="G80" s="3"/>
      <c r="H80" s="2"/>
    </row>
    <row r="81" spans="1:8" ht="13.5" thickBot="1">
      <c r="A81" s="243" t="s">
        <v>37</v>
      </c>
      <c r="B81" s="244"/>
      <c r="C81" s="244"/>
      <c r="D81" s="244"/>
      <c r="E81" s="244"/>
      <c r="F81" s="244"/>
      <c r="G81" s="244"/>
      <c r="H81" s="245"/>
    </row>
    <row r="82" spans="1:8" s="28" customFormat="1" ht="7.5" customHeight="1">
      <c r="A82" s="21"/>
      <c r="B82" s="20"/>
      <c r="C82" s="20"/>
      <c r="D82" s="20"/>
      <c r="E82" s="20"/>
      <c r="F82" s="20"/>
      <c r="G82" s="20"/>
      <c r="H82" s="19"/>
    </row>
    <row r="83" spans="1:8" ht="15" customHeight="1">
      <c r="A83" s="15" t="s">
        <v>36</v>
      </c>
      <c r="B83" s="9"/>
      <c r="C83" s="14" t="s">
        <v>35</v>
      </c>
      <c r="D83" s="23">
        <f>$B$12*0.25</f>
        <v>312.5</v>
      </c>
      <c r="E83" s="9"/>
      <c r="F83" s="9"/>
      <c r="G83" s="9"/>
      <c r="H83" s="5"/>
    </row>
    <row r="84" spans="1:8" ht="7.5" customHeight="1" thickBot="1">
      <c r="A84" s="10"/>
      <c r="B84" s="9"/>
      <c r="C84" s="9"/>
      <c r="D84" s="9"/>
      <c r="E84" s="9"/>
      <c r="F84" s="9"/>
      <c r="G84" s="9"/>
      <c r="H84" s="5"/>
    </row>
    <row r="85" spans="1:8" ht="13.5" thickBot="1">
      <c r="A85" s="243" t="s">
        <v>34</v>
      </c>
      <c r="B85" s="244"/>
      <c r="C85" s="244"/>
      <c r="D85" s="244"/>
      <c r="E85" s="244"/>
      <c r="F85" s="244"/>
      <c r="G85" s="244"/>
      <c r="H85" s="245"/>
    </row>
    <row r="86" spans="1:8" s="28" customFormat="1" ht="13">
      <c r="A86" s="21"/>
      <c r="B86" s="20"/>
      <c r="C86" s="20"/>
      <c r="D86" s="20"/>
      <c r="E86" s="20"/>
      <c r="F86" s="20"/>
      <c r="G86" s="20"/>
      <c r="H86" s="19"/>
    </row>
    <row r="87" spans="1:8">
      <c r="A87" s="10" t="s">
        <v>33</v>
      </c>
      <c r="B87" s="9"/>
      <c r="C87" s="9"/>
      <c r="D87" s="27">
        <f>$C$33</f>
        <v>935</v>
      </c>
      <c r="E87" s="9"/>
      <c r="F87" s="9"/>
      <c r="G87" s="9"/>
      <c r="H87" s="5"/>
    </row>
    <row r="88" spans="1:8">
      <c r="A88" s="10" t="s">
        <v>32</v>
      </c>
      <c r="B88" s="9"/>
      <c r="C88" s="12" t="s">
        <v>23</v>
      </c>
      <c r="D88" s="27">
        <f>MAX(D79,D83)</f>
        <v>986</v>
      </c>
      <c r="E88" s="25" t="s">
        <v>31</v>
      </c>
      <c r="F88" s="9"/>
      <c r="G88" s="9"/>
      <c r="H88" s="5"/>
    </row>
    <row r="89" spans="1:8">
      <c r="A89" s="278" t="s">
        <v>30</v>
      </c>
      <c r="B89" s="279"/>
      <c r="C89" s="12" t="s">
        <v>23</v>
      </c>
      <c r="D89" s="182">
        <v>75</v>
      </c>
      <c r="E89" s="25" t="s">
        <v>29</v>
      </c>
      <c r="F89" s="9"/>
      <c r="G89" s="9"/>
      <c r="H89" s="5"/>
    </row>
    <row r="90" spans="1:8" ht="13">
      <c r="A90" s="15" t="s">
        <v>24</v>
      </c>
      <c r="B90" s="9"/>
      <c r="C90" s="14" t="s">
        <v>28</v>
      </c>
      <c r="D90" s="24">
        <f>ROUND(MAX(D87-D88-D89,0), 0)</f>
        <v>0</v>
      </c>
      <c r="E90" s="9" t="s">
        <v>20</v>
      </c>
      <c r="F90" s="9"/>
      <c r="G90" s="9"/>
      <c r="H90" s="5"/>
    </row>
    <row r="91" spans="1:8" ht="13.5" thickBot="1">
      <c r="A91" s="15"/>
      <c r="B91" s="9"/>
      <c r="C91" s="8"/>
      <c r="D91" s="23"/>
      <c r="E91" s="22"/>
      <c r="F91" s="9"/>
      <c r="G91" s="9"/>
      <c r="H91" s="5"/>
    </row>
    <row r="92" spans="1:8" ht="13.5" thickBot="1">
      <c r="A92" s="243" t="s">
        <v>27</v>
      </c>
      <c r="B92" s="244"/>
      <c r="C92" s="244"/>
      <c r="D92" s="244"/>
      <c r="E92" s="244"/>
      <c r="F92" s="244"/>
      <c r="G92" s="244"/>
      <c r="H92" s="245"/>
    </row>
    <row r="93" spans="1:8" ht="7.5" customHeight="1">
      <c r="A93" s="21"/>
      <c r="B93" s="20"/>
      <c r="C93" s="20"/>
      <c r="D93" s="20"/>
      <c r="E93" s="20"/>
      <c r="F93" s="20"/>
      <c r="G93" s="20"/>
      <c r="H93" s="19"/>
    </row>
    <row r="94" spans="1:8" ht="15" customHeight="1">
      <c r="A94" s="10" t="s">
        <v>26</v>
      </c>
      <c r="B94" s="9"/>
      <c r="C94" s="9"/>
      <c r="D94" s="17">
        <f>$B$12</f>
        <v>1250</v>
      </c>
      <c r="E94" s="9"/>
      <c r="F94" s="9"/>
      <c r="G94" s="9"/>
      <c r="H94" s="5"/>
    </row>
    <row r="95" spans="1:8" ht="15" customHeight="1">
      <c r="A95" s="18" t="s">
        <v>25</v>
      </c>
      <c r="B95" s="9"/>
      <c r="C95" s="12" t="s">
        <v>23</v>
      </c>
      <c r="D95" s="17">
        <f>$C$32</f>
        <v>275</v>
      </c>
      <c r="E95" s="9"/>
      <c r="F95" s="9"/>
      <c r="G95" s="9"/>
      <c r="H95" s="5"/>
    </row>
    <row r="96" spans="1:8" ht="15" customHeight="1">
      <c r="A96" s="10" t="s">
        <v>24</v>
      </c>
      <c r="B96" s="9"/>
      <c r="C96" s="12" t="s">
        <v>23</v>
      </c>
      <c r="D96" s="16">
        <f>$D$90</f>
        <v>0</v>
      </c>
      <c r="E96" s="9"/>
      <c r="F96" s="9"/>
      <c r="G96" s="9"/>
      <c r="H96" s="5"/>
    </row>
    <row r="97" spans="1:8" ht="15" customHeight="1">
      <c r="A97" s="15" t="s">
        <v>22</v>
      </c>
      <c r="B97" s="9"/>
      <c r="C97" s="14" t="s">
        <v>21</v>
      </c>
      <c r="D97" s="13">
        <f>ROUND((D94-D95)-D96, 0)</f>
        <v>975</v>
      </c>
      <c r="E97" s="9" t="s">
        <v>20</v>
      </c>
      <c r="F97" s="9"/>
      <c r="G97" s="9"/>
      <c r="H97" s="5"/>
    </row>
    <row r="98" spans="1:8" ht="9.75" customHeight="1">
      <c r="A98" s="10"/>
      <c r="B98" s="9"/>
      <c r="C98" s="12"/>
      <c r="D98" s="11"/>
      <c r="E98" s="9"/>
      <c r="F98" s="9"/>
      <c r="G98" s="9"/>
      <c r="H98" s="5"/>
    </row>
    <row r="99" spans="1:8" ht="15" customHeight="1">
      <c r="A99" s="10" t="s">
        <v>19</v>
      </c>
      <c r="B99" s="281" t="s">
        <v>277</v>
      </c>
      <c r="C99" s="281"/>
      <c r="D99" s="9"/>
      <c r="E99" s="8" t="s">
        <v>17</v>
      </c>
      <c r="F99" s="183">
        <v>44385</v>
      </c>
      <c r="G99" s="6"/>
      <c r="H99" s="5"/>
    </row>
    <row r="100" spans="1:8" ht="9.75" customHeight="1">
      <c r="A100" s="10"/>
      <c r="B100" s="9"/>
      <c r="C100" s="9"/>
      <c r="D100" s="9"/>
      <c r="E100" s="8"/>
      <c r="F100" s="9"/>
      <c r="G100" s="6"/>
      <c r="H100" s="5"/>
    </row>
    <row r="101" spans="1:8" ht="15" customHeight="1">
      <c r="A101" s="10" t="s">
        <v>18</v>
      </c>
      <c r="B101" s="281" t="s">
        <v>278</v>
      </c>
      <c r="C101" s="281"/>
      <c r="D101" s="9"/>
      <c r="E101" s="8" t="s">
        <v>17</v>
      </c>
      <c r="F101" s="183">
        <v>44385</v>
      </c>
      <c r="G101" s="6"/>
      <c r="H101" s="5"/>
    </row>
    <row r="102" spans="1:8" ht="9.75" customHeight="1" thickBot="1">
      <c r="A102" s="4"/>
      <c r="B102" s="3"/>
      <c r="C102" s="3"/>
      <c r="D102" s="3"/>
      <c r="E102" s="3"/>
      <c r="F102" s="3"/>
      <c r="G102" s="3"/>
      <c r="H102" s="2"/>
    </row>
  </sheetData>
  <sheetProtection algorithmName="SHA-512" hashValue="XfrAZKNJPjIyZsPLmUQ0rM6nf7vdPB/Qz7h/Rq1wK7i+rsUwtRUdJIfmQOCScg9oTgLC27WJrYoSlXrpgPZY0Q==" saltValue="NYqVtWJIj1isz+3fECLW0g==" spinCount="100000" sheet="1" selectLockedCells="1"/>
  <mergeCells count="54">
    <mergeCell ref="G38:H38"/>
    <mergeCell ref="G39:H39"/>
    <mergeCell ref="B38:C38"/>
    <mergeCell ref="B39:C39"/>
    <mergeCell ref="B40:C40"/>
    <mergeCell ref="G40:H40"/>
    <mergeCell ref="A35:H35"/>
    <mergeCell ref="G36:H36"/>
    <mergeCell ref="G37:H37"/>
    <mergeCell ref="B36:C36"/>
    <mergeCell ref="B37:C37"/>
    <mergeCell ref="A1:H1"/>
    <mergeCell ref="B2:D2"/>
    <mergeCell ref="A6:H6"/>
    <mergeCell ref="B7:F7"/>
    <mergeCell ref="A28:H28"/>
    <mergeCell ref="G41:H41"/>
    <mergeCell ref="G42:H42"/>
    <mergeCell ref="B41:C41"/>
    <mergeCell ref="B42:C42"/>
    <mergeCell ref="G43:H43"/>
    <mergeCell ref="E53:F53"/>
    <mergeCell ref="G44:H44"/>
    <mergeCell ref="B45:F45"/>
    <mergeCell ref="B43:C43"/>
    <mergeCell ref="B44:C44"/>
    <mergeCell ref="A50:H50"/>
    <mergeCell ref="B101:C101"/>
    <mergeCell ref="A81:H81"/>
    <mergeCell ref="B57:C57"/>
    <mergeCell ref="E57:F57"/>
    <mergeCell ref="B58:C58"/>
    <mergeCell ref="E58:F58"/>
    <mergeCell ref="B59:C59"/>
    <mergeCell ref="E59:F59"/>
    <mergeCell ref="A71:H71"/>
    <mergeCell ref="A62:B63"/>
    <mergeCell ref="E73:G74"/>
    <mergeCell ref="I37:K38"/>
    <mergeCell ref="A85:H85"/>
    <mergeCell ref="A89:B89"/>
    <mergeCell ref="A92:H92"/>
    <mergeCell ref="B99:C99"/>
    <mergeCell ref="B54:C54"/>
    <mergeCell ref="E54:F54"/>
    <mergeCell ref="B55:C55"/>
    <mergeCell ref="E55:F55"/>
    <mergeCell ref="B56:C56"/>
    <mergeCell ref="E56:F56"/>
    <mergeCell ref="B51:C51"/>
    <mergeCell ref="E51:F51"/>
    <mergeCell ref="B52:C52"/>
    <mergeCell ref="E52:F52"/>
    <mergeCell ref="B53:C53"/>
  </mergeCells>
  <dataValidations count="1">
    <dataValidation type="list" allowBlank="1" showInputMessage="1" showErrorMessage="1" sqref="F37:F44">
      <formula1>"Yes, No, N/A"</formula1>
    </dataValidation>
  </dataValidations>
  <printOptions horizontalCentered="1"/>
  <pageMargins left="0.25" right="0.25" top="0.75" bottom="0.75" header="0.3" footer="0.3"/>
  <pageSetup scale="68" fitToHeight="0" orientation="portrait"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19050</xdr:colOff>
                    <xdr:row>13</xdr:row>
                    <xdr:rowOff>0</xdr:rowOff>
                  </from>
                  <to>
                    <xdr:col>2</xdr:col>
                    <xdr:colOff>107950</xdr:colOff>
                    <xdr:row>14</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31750</xdr:colOff>
                    <xdr:row>17</xdr:row>
                    <xdr:rowOff>0</xdr:rowOff>
                  </from>
                  <to>
                    <xdr:col>5</xdr:col>
                    <xdr:colOff>793750</xdr:colOff>
                    <xdr:row>17</xdr:row>
                    <xdr:rowOff>184150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31750</xdr:colOff>
                    <xdr:row>17</xdr:row>
                    <xdr:rowOff>0</xdr:rowOff>
                  </from>
                  <to>
                    <xdr:col>2</xdr:col>
                    <xdr:colOff>50800</xdr:colOff>
                    <xdr:row>18</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31750</xdr:colOff>
                    <xdr:row>17</xdr:row>
                    <xdr:rowOff>12700</xdr:rowOff>
                  </from>
                  <to>
                    <xdr:col>2</xdr:col>
                    <xdr:colOff>1009650</xdr:colOff>
                    <xdr:row>18</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31750</xdr:colOff>
                    <xdr:row>2</xdr:row>
                    <xdr:rowOff>88900</xdr:rowOff>
                  </from>
                  <to>
                    <xdr:col>1</xdr:col>
                    <xdr:colOff>946150</xdr:colOff>
                    <xdr:row>3</xdr:row>
                    <xdr:rowOff>171450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800100</xdr:colOff>
                    <xdr:row>2</xdr:row>
                    <xdr:rowOff>88900</xdr:rowOff>
                  </from>
                  <to>
                    <xdr:col>2</xdr:col>
                    <xdr:colOff>793750</xdr:colOff>
                    <xdr:row>4</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12700</xdr:colOff>
                    <xdr:row>2</xdr:row>
                    <xdr:rowOff>88900</xdr:rowOff>
                  </from>
                  <to>
                    <xdr:col>3</xdr:col>
                    <xdr:colOff>1123950</xdr:colOff>
                    <xdr:row>4</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927100</xdr:colOff>
                    <xdr:row>12</xdr:row>
                    <xdr:rowOff>114300</xdr:rowOff>
                  </from>
                  <to>
                    <xdr:col>2</xdr:col>
                    <xdr:colOff>812800</xdr:colOff>
                    <xdr:row>14</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895350</xdr:colOff>
                    <xdr:row>13</xdr:row>
                    <xdr:rowOff>0</xdr:rowOff>
                  </from>
                  <to>
                    <xdr:col>3</xdr:col>
                    <xdr:colOff>984250</xdr:colOff>
                    <xdr:row>14</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1079500</xdr:colOff>
                    <xdr:row>13</xdr:row>
                    <xdr:rowOff>0</xdr:rowOff>
                  </from>
                  <to>
                    <xdr:col>4</xdr:col>
                    <xdr:colOff>812800</xdr:colOff>
                    <xdr:row>14</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895350</xdr:colOff>
                    <xdr:row>13</xdr:row>
                    <xdr:rowOff>0</xdr:rowOff>
                  </from>
                  <to>
                    <xdr:col>5</xdr:col>
                    <xdr:colOff>781050</xdr:colOff>
                    <xdr:row>14</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xdr:col>
                    <xdr:colOff>31750</xdr:colOff>
                    <xdr:row>17</xdr:row>
                    <xdr:rowOff>0</xdr:rowOff>
                  </from>
                  <to>
                    <xdr:col>6</xdr:col>
                    <xdr:colOff>793750</xdr:colOff>
                    <xdr:row>17</xdr:row>
                    <xdr:rowOff>184150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31750</xdr:colOff>
                    <xdr:row>19</xdr:row>
                    <xdr:rowOff>0</xdr:rowOff>
                  </from>
                  <to>
                    <xdr:col>6</xdr:col>
                    <xdr:colOff>793750</xdr:colOff>
                    <xdr:row>19</xdr:row>
                    <xdr:rowOff>184150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7</xdr:col>
                    <xdr:colOff>31750</xdr:colOff>
                    <xdr:row>19</xdr:row>
                    <xdr:rowOff>0</xdr:rowOff>
                  </from>
                  <to>
                    <xdr:col>8</xdr:col>
                    <xdr:colOff>76200</xdr:colOff>
                    <xdr:row>20</xdr:row>
                    <xdr:rowOff>12700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31750</xdr:colOff>
                    <xdr:row>19</xdr:row>
                    <xdr:rowOff>0</xdr:rowOff>
                  </from>
                  <to>
                    <xdr:col>1</xdr:col>
                    <xdr:colOff>793750</xdr:colOff>
                    <xdr:row>19</xdr:row>
                    <xdr:rowOff>184150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31750</xdr:colOff>
                    <xdr:row>19</xdr:row>
                    <xdr:rowOff>0</xdr:rowOff>
                  </from>
                  <to>
                    <xdr:col>2</xdr:col>
                    <xdr:colOff>793750</xdr:colOff>
                    <xdr:row>19</xdr:row>
                    <xdr:rowOff>184150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31750</xdr:colOff>
                    <xdr:row>19</xdr:row>
                    <xdr:rowOff>0</xdr:rowOff>
                  </from>
                  <to>
                    <xdr:col>3</xdr:col>
                    <xdr:colOff>793750</xdr:colOff>
                    <xdr:row>19</xdr:row>
                    <xdr:rowOff>184150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xdr:col>
                    <xdr:colOff>31750</xdr:colOff>
                    <xdr:row>21</xdr:row>
                    <xdr:rowOff>0</xdr:rowOff>
                  </from>
                  <to>
                    <xdr:col>1</xdr:col>
                    <xdr:colOff>793750</xdr:colOff>
                    <xdr:row>21</xdr:row>
                    <xdr:rowOff>184150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xdr:col>
                    <xdr:colOff>31750</xdr:colOff>
                    <xdr:row>21</xdr:row>
                    <xdr:rowOff>0</xdr:rowOff>
                  </from>
                  <to>
                    <xdr:col>2</xdr:col>
                    <xdr:colOff>793750</xdr:colOff>
                    <xdr:row>21</xdr:row>
                    <xdr:rowOff>184150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31750</xdr:colOff>
                    <xdr:row>21</xdr:row>
                    <xdr:rowOff>0</xdr:rowOff>
                  </from>
                  <to>
                    <xdr:col>3</xdr:col>
                    <xdr:colOff>1136650</xdr:colOff>
                    <xdr:row>22</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4</xdr:col>
                    <xdr:colOff>31750</xdr:colOff>
                    <xdr:row>21</xdr:row>
                    <xdr:rowOff>0</xdr:rowOff>
                  </from>
                  <to>
                    <xdr:col>4</xdr:col>
                    <xdr:colOff>793750</xdr:colOff>
                    <xdr:row>21</xdr:row>
                    <xdr:rowOff>184150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5</xdr:col>
                    <xdr:colOff>31750</xdr:colOff>
                    <xdr:row>21</xdr:row>
                    <xdr:rowOff>0</xdr:rowOff>
                  </from>
                  <to>
                    <xdr:col>5</xdr:col>
                    <xdr:colOff>1155700</xdr:colOff>
                    <xdr:row>21</xdr:row>
                    <xdr:rowOff>184150</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5</xdr:col>
                    <xdr:colOff>876300</xdr:colOff>
                    <xdr:row>13</xdr:row>
                    <xdr:rowOff>0</xdr:rowOff>
                  </from>
                  <to>
                    <xdr:col>6</xdr:col>
                    <xdr:colOff>762000</xdr:colOff>
                    <xdr:row>14</xdr:row>
                    <xdr:rowOff>0</xdr:rowOff>
                  </to>
                </anchor>
              </controlPr>
            </control>
          </mc:Choice>
        </mc:AlternateContent>
        <mc:AlternateContent xmlns:mc="http://schemas.openxmlformats.org/markup-compatibility/2006">
          <mc:Choice Requires="x14">
            <control shapeId="1093" r:id="rId27" name="Check Box 69">
              <controlPr defaultSize="0" autoFill="0" autoLine="0" autoPict="0">
                <anchor moveWithCells="1">
                  <from>
                    <xdr:col>4</xdr:col>
                    <xdr:colOff>57150</xdr:colOff>
                    <xdr:row>61</xdr:row>
                    <xdr:rowOff>184150</xdr:rowOff>
                  </from>
                  <to>
                    <xdr:col>5</xdr:col>
                    <xdr:colOff>609600</xdr:colOff>
                    <xdr:row>62</xdr:row>
                    <xdr:rowOff>171450</xdr:rowOff>
                  </to>
                </anchor>
              </controlPr>
            </control>
          </mc:Choice>
        </mc:AlternateContent>
        <mc:AlternateContent xmlns:mc="http://schemas.openxmlformats.org/markup-compatibility/2006">
          <mc:Choice Requires="x14">
            <control shapeId="1094" r:id="rId28" name="Check Box 70">
              <controlPr defaultSize="0" autoFill="0" autoLine="0" autoPict="0">
                <anchor moveWithCells="1">
                  <from>
                    <xdr:col>3</xdr:col>
                    <xdr:colOff>50800</xdr:colOff>
                    <xdr:row>61</xdr:row>
                    <xdr:rowOff>184150</xdr:rowOff>
                  </from>
                  <to>
                    <xdr:col>3</xdr:col>
                    <xdr:colOff>1174750</xdr:colOff>
                    <xdr:row>62</xdr:row>
                    <xdr:rowOff>171450</xdr:rowOff>
                  </to>
                </anchor>
              </controlPr>
            </control>
          </mc:Choice>
        </mc:AlternateContent>
        <mc:AlternateContent xmlns:mc="http://schemas.openxmlformats.org/markup-compatibility/2006">
          <mc:Choice Requires="x14">
            <control shapeId="1095" r:id="rId29" name="Check Box 71">
              <controlPr defaultSize="0" autoFill="0" autoLine="0" autoPict="0">
                <anchor moveWithCells="1">
                  <from>
                    <xdr:col>3</xdr:col>
                    <xdr:colOff>50800</xdr:colOff>
                    <xdr:row>61</xdr:row>
                    <xdr:rowOff>12700</xdr:rowOff>
                  </from>
                  <to>
                    <xdr:col>4</xdr:col>
                    <xdr:colOff>88900</xdr:colOff>
                    <xdr:row>62</xdr:row>
                    <xdr:rowOff>0</xdr:rowOff>
                  </to>
                </anchor>
              </controlPr>
            </control>
          </mc:Choice>
        </mc:AlternateContent>
        <mc:AlternateContent xmlns:mc="http://schemas.openxmlformats.org/markup-compatibility/2006">
          <mc:Choice Requires="x14">
            <control shapeId="1096" r:id="rId30" name="Check Box 72">
              <controlPr defaultSize="0" autoFill="0" autoLine="0" autoPict="0">
                <anchor moveWithCells="1">
                  <from>
                    <xdr:col>2</xdr:col>
                    <xdr:colOff>0</xdr:colOff>
                    <xdr:row>61</xdr:row>
                    <xdr:rowOff>184150</xdr:rowOff>
                  </from>
                  <to>
                    <xdr:col>2</xdr:col>
                    <xdr:colOff>1123950</xdr:colOff>
                    <xdr:row>62</xdr:row>
                    <xdr:rowOff>171450</xdr:rowOff>
                  </to>
                </anchor>
              </controlPr>
            </control>
          </mc:Choice>
        </mc:AlternateContent>
        <mc:AlternateContent xmlns:mc="http://schemas.openxmlformats.org/markup-compatibility/2006">
          <mc:Choice Requires="x14">
            <control shapeId="1097" r:id="rId31" name="Check Box 73">
              <controlPr defaultSize="0" autoFill="0" autoLine="0" autoPict="0">
                <anchor moveWithCells="1">
                  <from>
                    <xdr:col>2</xdr:col>
                    <xdr:colOff>0</xdr:colOff>
                    <xdr:row>61</xdr:row>
                    <xdr:rowOff>12700</xdr:rowOff>
                  </from>
                  <to>
                    <xdr:col>3</xdr:col>
                    <xdr:colOff>12700</xdr:colOff>
                    <xdr:row>61</xdr:row>
                    <xdr:rowOff>184150</xdr:rowOff>
                  </to>
                </anchor>
              </controlPr>
            </control>
          </mc:Choice>
        </mc:AlternateContent>
        <mc:AlternateContent xmlns:mc="http://schemas.openxmlformats.org/markup-compatibility/2006">
          <mc:Choice Requires="x14">
            <control shapeId="1098" r:id="rId32" name="Check Box 74">
              <controlPr defaultSize="0" autoFill="0" autoLine="0" autoPict="0">
                <anchor moveWithCells="1">
                  <from>
                    <xdr:col>4</xdr:col>
                    <xdr:colOff>57150</xdr:colOff>
                    <xdr:row>61</xdr:row>
                    <xdr:rowOff>12700</xdr:rowOff>
                  </from>
                  <to>
                    <xdr:col>6</xdr:col>
                    <xdr:colOff>622300</xdr:colOff>
                    <xdr:row>62</xdr:row>
                    <xdr:rowOff>0</xdr:rowOff>
                  </to>
                </anchor>
              </controlPr>
            </control>
          </mc:Choice>
        </mc:AlternateContent>
        <mc:AlternateContent xmlns:mc="http://schemas.openxmlformats.org/markup-compatibility/2006">
          <mc:Choice Requires="x14">
            <control shapeId="1099" r:id="rId33" name="Option Button 75">
              <controlPr defaultSize="0" autoFill="0" autoLine="0" autoPict="0">
                <anchor moveWithCells="1">
                  <from>
                    <xdr:col>5</xdr:col>
                    <xdr:colOff>584200</xdr:colOff>
                    <xdr:row>61</xdr:row>
                    <xdr:rowOff>95250</xdr:rowOff>
                  </from>
                  <to>
                    <xdr:col>5</xdr:col>
                    <xdr:colOff>1066800</xdr:colOff>
                    <xdr:row>63</xdr:row>
                    <xdr:rowOff>95250</xdr:rowOff>
                  </to>
                </anchor>
              </controlPr>
            </control>
          </mc:Choice>
        </mc:AlternateContent>
        <mc:AlternateContent xmlns:mc="http://schemas.openxmlformats.org/markup-compatibility/2006">
          <mc:Choice Requires="x14">
            <control shapeId="1100" r:id="rId34" name="Option Button 76">
              <controlPr defaultSize="0" autoFill="0" autoLine="0" autoPict="0">
                <anchor moveWithCells="1">
                  <from>
                    <xdr:col>5</xdr:col>
                    <xdr:colOff>965200</xdr:colOff>
                    <xdr:row>61</xdr:row>
                    <xdr:rowOff>95250</xdr:rowOff>
                  </from>
                  <to>
                    <xdr:col>6</xdr:col>
                    <xdr:colOff>107950</xdr:colOff>
                    <xdr:row>63</xdr:row>
                    <xdr:rowOff>95250</xdr:rowOff>
                  </to>
                </anchor>
              </controlPr>
            </control>
          </mc:Choice>
        </mc:AlternateContent>
        <mc:AlternateContent xmlns:mc="http://schemas.openxmlformats.org/markup-compatibility/2006">
          <mc:Choice Requires="x14">
            <control shapeId="1101" r:id="rId35" name="Option Button 77">
              <controlPr defaultSize="0" autoFill="0" autoLine="0" autoPict="0">
                <anchor moveWithCells="1">
                  <from>
                    <xdr:col>6</xdr:col>
                    <xdr:colOff>171450</xdr:colOff>
                    <xdr:row>61</xdr:row>
                    <xdr:rowOff>95250</xdr:rowOff>
                  </from>
                  <to>
                    <xdr:col>6</xdr:col>
                    <xdr:colOff>660400</xdr:colOff>
                    <xdr:row>63</xdr:row>
                    <xdr:rowOff>95250</xdr:rowOff>
                  </to>
                </anchor>
              </controlPr>
            </control>
          </mc:Choice>
        </mc:AlternateContent>
        <mc:AlternateContent xmlns:mc="http://schemas.openxmlformats.org/markup-compatibility/2006">
          <mc:Choice Requires="x14">
            <control shapeId="1102" r:id="rId36" name="Option Button 78">
              <controlPr defaultSize="0" autoFill="0" autoLine="0" autoPict="0">
                <anchor moveWithCells="1">
                  <from>
                    <xdr:col>6</xdr:col>
                    <xdr:colOff>552450</xdr:colOff>
                    <xdr:row>61</xdr:row>
                    <xdr:rowOff>95250</xdr:rowOff>
                  </from>
                  <to>
                    <xdr:col>7</xdr:col>
                    <xdr:colOff>374650</xdr:colOff>
                    <xdr:row>63</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VLOOKUPs!$A$4:$A$10</xm:f>
          </x14:formula1>
          <xm:sqref>E10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workbookViewId="0">
      <selection sqref="A1:XFD1048576"/>
    </sheetView>
  </sheetViews>
  <sheetFormatPr baseColWidth="10" defaultColWidth="9.1796875" defaultRowHeight="14.5"/>
  <cols>
    <col min="1" max="1" width="11.1796875" style="185" customWidth="1"/>
    <col min="2" max="3" width="9.1796875" style="185"/>
    <col min="4" max="4" width="9.453125" style="185" customWidth="1"/>
    <col min="5" max="5" width="9.26953125" style="185" customWidth="1"/>
    <col min="6" max="6" width="10" style="185" customWidth="1"/>
    <col min="7" max="7" width="9.7265625" style="185" customWidth="1"/>
    <col min="8" max="9" width="9.54296875" style="185" customWidth="1"/>
    <col min="10" max="11" width="9.453125" style="185" customWidth="1"/>
    <col min="12" max="16384" width="9.1796875" style="185"/>
  </cols>
  <sheetData>
    <row r="1" spans="1:16" ht="18.5" thickBot="1">
      <c r="A1" s="323" t="s">
        <v>114</v>
      </c>
      <c r="B1" s="324"/>
      <c r="C1" s="324"/>
      <c r="D1" s="324"/>
      <c r="E1" s="324"/>
      <c r="F1" s="324"/>
      <c r="G1" s="324"/>
      <c r="H1" s="324"/>
      <c r="I1" s="324"/>
      <c r="J1" s="324"/>
      <c r="K1" s="324"/>
      <c r="L1" s="324"/>
      <c r="M1" s="324"/>
      <c r="N1" s="324"/>
      <c r="O1" s="324"/>
      <c r="P1" s="325"/>
    </row>
    <row r="2" spans="1:16">
      <c r="A2" s="186"/>
      <c r="B2" s="187"/>
      <c r="C2" s="187"/>
      <c r="D2" s="187"/>
      <c r="E2" s="187"/>
      <c r="F2" s="187"/>
      <c r="G2" s="187"/>
      <c r="H2" s="187"/>
      <c r="I2" s="187"/>
      <c r="J2" s="187"/>
      <c r="K2" s="187"/>
      <c r="L2" s="187"/>
      <c r="M2" s="187"/>
      <c r="N2" s="187"/>
      <c r="O2" s="187"/>
      <c r="P2" s="188"/>
    </row>
    <row r="3" spans="1:16">
      <c r="A3" s="186"/>
      <c r="B3" s="187"/>
      <c r="C3" s="187"/>
      <c r="D3" s="187"/>
      <c r="E3" s="187"/>
      <c r="F3" s="187"/>
      <c r="G3" s="187"/>
      <c r="H3" s="187"/>
      <c r="I3" s="187"/>
      <c r="J3" s="187"/>
      <c r="K3" s="187"/>
      <c r="L3" s="187"/>
      <c r="M3" s="187"/>
      <c r="N3" s="187"/>
      <c r="O3" s="187"/>
      <c r="P3" s="188"/>
    </row>
    <row r="4" spans="1:16" ht="18">
      <c r="A4" s="293" t="s">
        <v>113</v>
      </c>
      <c r="B4" s="294"/>
      <c r="C4" s="294"/>
      <c r="D4" s="294"/>
      <c r="E4" s="294"/>
      <c r="F4" s="294"/>
      <c r="G4" s="294"/>
      <c r="H4" s="294"/>
      <c r="I4" s="294"/>
      <c r="J4" s="294"/>
      <c r="K4" s="294"/>
      <c r="L4" s="294"/>
      <c r="M4" s="294"/>
      <c r="N4" s="294"/>
      <c r="O4" s="294"/>
      <c r="P4" s="295"/>
    </row>
    <row r="5" spans="1:16">
      <c r="A5" s="296"/>
      <c r="B5" s="297" t="s">
        <v>46</v>
      </c>
      <c r="C5" s="297"/>
      <c r="D5" s="297"/>
      <c r="E5" s="297"/>
      <c r="F5" s="297"/>
      <c r="G5" s="297" t="s">
        <v>9</v>
      </c>
      <c r="H5" s="297"/>
      <c r="I5" s="297"/>
      <c r="J5" s="297"/>
      <c r="K5" s="297"/>
      <c r="L5" s="297" t="s">
        <v>44</v>
      </c>
      <c r="M5" s="297"/>
      <c r="N5" s="297"/>
      <c r="O5" s="297"/>
      <c r="P5" s="298"/>
    </row>
    <row r="6" spans="1:16">
      <c r="A6" s="296"/>
      <c r="B6" s="189" t="s">
        <v>100</v>
      </c>
      <c r="C6" s="189" t="s">
        <v>99</v>
      </c>
      <c r="D6" s="189" t="s">
        <v>98</v>
      </c>
      <c r="E6" s="189" t="s">
        <v>97</v>
      </c>
      <c r="F6" s="189" t="s">
        <v>96</v>
      </c>
      <c r="G6" s="189" t="s">
        <v>100</v>
      </c>
      <c r="H6" s="189" t="s">
        <v>99</v>
      </c>
      <c r="I6" s="189" t="s">
        <v>98</v>
      </c>
      <c r="J6" s="189" t="s">
        <v>97</v>
      </c>
      <c r="K6" s="189" t="s">
        <v>96</v>
      </c>
      <c r="L6" s="189" t="s">
        <v>100</v>
      </c>
      <c r="M6" s="189" t="s">
        <v>99</v>
      </c>
      <c r="N6" s="189" t="s">
        <v>98</v>
      </c>
      <c r="O6" s="189" t="s">
        <v>97</v>
      </c>
      <c r="P6" s="190" t="s">
        <v>96</v>
      </c>
    </row>
    <row r="7" spans="1:16">
      <c r="A7" s="191" t="s">
        <v>95</v>
      </c>
      <c r="B7" s="192">
        <v>33</v>
      </c>
      <c r="C7" s="192">
        <v>40</v>
      </c>
      <c r="D7" s="192">
        <v>46</v>
      </c>
      <c r="E7" s="192">
        <v>53</v>
      </c>
      <c r="F7" s="192">
        <v>59</v>
      </c>
      <c r="G7" s="192">
        <v>44</v>
      </c>
      <c r="H7" s="192">
        <v>49</v>
      </c>
      <c r="I7" s="192">
        <v>54</v>
      </c>
      <c r="J7" s="192">
        <v>59</v>
      </c>
      <c r="K7" s="192">
        <v>64</v>
      </c>
      <c r="L7" s="192">
        <v>8</v>
      </c>
      <c r="M7" s="192">
        <v>10</v>
      </c>
      <c r="N7" s="192">
        <v>12</v>
      </c>
      <c r="O7" s="192">
        <v>13</v>
      </c>
      <c r="P7" s="193">
        <v>15</v>
      </c>
    </row>
    <row r="8" spans="1:16">
      <c r="A8" s="191" t="s">
        <v>94</v>
      </c>
      <c r="B8" s="194"/>
      <c r="C8" s="192">
        <v>58</v>
      </c>
      <c r="D8" s="192">
        <v>66</v>
      </c>
      <c r="E8" s="192">
        <v>75</v>
      </c>
      <c r="F8" s="192">
        <v>83</v>
      </c>
      <c r="G8" s="195"/>
      <c r="H8" s="192">
        <v>92</v>
      </c>
      <c r="I8" s="192">
        <v>101</v>
      </c>
      <c r="J8" s="192">
        <v>110</v>
      </c>
      <c r="K8" s="192">
        <v>119</v>
      </c>
      <c r="L8" s="195"/>
      <c r="M8" s="192">
        <v>14</v>
      </c>
      <c r="N8" s="192">
        <v>17</v>
      </c>
      <c r="O8" s="192">
        <v>19</v>
      </c>
      <c r="P8" s="193">
        <v>21</v>
      </c>
    </row>
    <row r="9" spans="1:16">
      <c r="A9" s="196"/>
      <c r="B9" s="197"/>
      <c r="C9" s="197"/>
      <c r="D9" s="197"/>
      <c r="E9" s="197"/>
      <c r="F9" s="197"/>
      <c r="G9" s="197"/>
      <c r="H9" s="197"/>
      <c r="I9" s="197"/>
      <c r="J9" s="197"/>
      <c r="K9" s="197"/>
      <c r="L9" s="197"/>
      <c r="M9" s="197"/>
      <c r="N9" s="197"/>
      <c r="O9" s="197"/>
      <c r="P9" s="198"/>
    </row>
    <row r="10" spans="1:16">
      <c r="A10" s="196"/>
      <c r="B10" s="197"/>
      <c r="C10" s="197"/>
      <c r="D10" s="197"/>
      <c r="E10" s="197"/>
      <c r="F10" s="197"/>
      <c r="G10" s="197"/>
      <c r="H10" s="197"/>
      <c r="I10" s="197"/>
      <c r="J10" s="197"/>
      <c r="K10" s="197"/>
      <c r="L10" s="197"/>
      <c r="M10" s="197"/>
      <c r="N10" s="197"/>
      <c r="O10" s="197"/>
      <c r="P10" s="198"/>
    </row>
    <row r="11" spans="1:16" ht="18">
      <c r="A11" s="293" t="s">
        <v>112</v>
      </c>
      <c r="B11" s="294"/>
      <c r="C11" s="294"/>
      <c r="D11" s="294"/>
      <c r="E11" s="294"/>
      <c r="F11" s="294"/>
      <c r="G11" s="294"/>
      <c r="H11" s="294"/>
      <c r="I11" s="294"/>
      <c r="J11" s="294"/>
      <c r="K11" s="294"/>
      <c r="L11" s="294"/>
      <c r="M11" s="294"/>
      <c r="N11" s="294"/>
      <c r="O11" s="294"/>
      <c r="P11" s="295"/>
    </row>
    <row r="12" spans="1:16">
      <c r="A12" s="296"/>
      <c r="B12" s="297" t="s">
        <v>105</v>
      </c>
      <c r="C12" s="297"/>
      <c r="D12" s="297"/>
      <c r="E12" s="297"/>
      <c r="F12" s="297"/>
      <c r="G12" s="297" t="s">
        <v>9</v>
      </c>
      <c r="H12" s="297"/>
      <c r="I12" s="297"/>
      <c r="J12" s="297"/>
      <c r="K12" s="297"/>
      <c r="L12" s="297" t="s">
        <v>104</v>
      </c>
      <c r="M12" s="297"/>
      <c r="N12" s="297"/>
      <c r="O12" s="297"/>
      <c r="P12" s="298"/>
    </row>
    <row r="13" spans="1:16">
      <c r="A13" s="296"/>
      <c r="B13" s="189" t="s">
        <v>100</v>
      </c>
      <c r="C13" s="189" t="s">
        <v>99</v>
      </c>
      <c r="D13" s="189" t="s">
        <v>98</v>
      </c>
      <c r="E13" s="189" t="s">
        <v>97</v>
      </c>
      <c r="F13" s="189" t="s">
        <v>96</v>
      </c>
      <c r="G13" s="189" t="s">
        <v>100</v>
      </c>
      <c r="H13" s="189" t="s">
        <v>99</v>
      </c>
      <c r="I13" s="189" t="s">
        <v>98</v>
      </c>
      <c r="J13" s="189" t="s">
        <v>97</v>
      </c>
      <c r="K13" s="189" t="s">
        <v>96</v>
      </c>
      <c r="L13" s="189" t="s">
        <v>100</v>
      </c>
      <c r="M13" s="189" t="s">
        <v>99</v>
      </c>
      <c r="N13" s="189" t="s">
        <v>98</v>
      </c>
      <c r="O13" s="189" t="s">
        <v>97</v>
      </c>
      <c r="P13" s="190" t="s">
        <v>96</v>
      </c>
    </row>
    <row r="14" spans="1:16">
      <c r="A14" s="191" t="s">
        <v>95</v>
      </c>
      <c r="B14" s="192">
        <v>37</v>
      </c>
      <c r="C14" s="192">
        <v>45</v>
      </c>
      <c r="D14" s="192">
        <v>66</v>
      </c>
      <c r="E14" s="192">
        <v>72</v>
      </c>
      <c r="F14" s="192">
        <v>85</v>
      </c>
      <c r="G14" s="192">
        <v>25</v>
      </c>
      <c r="H14" s="192">
        <v>28</v>
      </c>
      <c r="I14" s="192">
        <v>47</v>
      </c>
      <c r="J14" s="192">
        <v>48</v>
      </c>
      <c r="K14" s="192">
        <v>58</v>
      </c>
      <c r="L14" s="192">
        <v>9</v>
      </c>
      <c r="M14" s="192">
        <v>10</v>
      </c>
      <c r="N14" s="192">
        <v>11</v>
      </c>
      <c r="O14" s="192">
        <v>12</v>
      </c>
      <c r="P14" s="193">
        <v>14</v>
      </c>
    </row>
    <row r="15" spans="1:16">
      <c r="A15" s="191" t="s">
        <v>94</v>
      </c>
      <c r="B15" s="195"/>
      <c r="C15" s="192">
        <v>55</v>
      </c>
      <c r="D15" s="192">
        <v>79</v>
      </c>
      <c r="E15" s="192">
        <v>80</v>
      </c>
      <c r="F15" s="192">
        <v>97</v>
      </c>
      <c r="G15" s="199"/>
      <c r="H15" s="192">
        <v>46</v>
      </c>
      <c r="I15" s="192">
        <v>78</v>
      </c>
      <c r="J15" s="192">
        <v>79</v>
      </c>
      <c r="K15" s="192">
        <v>96</v>
      </c>
      <c r="L15" s="195"/>
      <c r="M15" s="192">
        <v>10</v>
      </c>
      <c r="N15" s="192">
        <v>14</v>
      </c>
      <c r="O15" s="192">
        <v>18</v>
      </c>
      <c r="P15" s="193">
        <v>25</v>
      </c>
    </row>
    <row r="16" spans="1:16">
      <c r="A16" s="200"/>
      <c r="B16" s="297" t="s">
        <v>103</v>
      </c>
      <c r="C16" s="297"/>
      <c r="D16" s="297"/>
      <c r="E16" s="297"/>
      <c r="F16" s="297"/>
      <c r="G16" s="316"/>
      <c r="H16" s="317"/>
      <c r="I16" s="317"/>
      <c r="J16" s="317"/>
      <c r="K16" s="318"/>
      <c r="L16" s="297" t="s">
        <v>102</v>
      </c>
      <c r="M16" s="297"/>
      <c r="N16" s="297"/>
      <c r="O16" s="297"/>
      <c r="P16" s="298"/>
    </row>
    <row r="17" spans="1:16">
      <c r="A17" s="191" t="s">
        <v>95</v>
      </c>
      <c r="B17" s="201">
        <v>35</v>
      </c>
      <c r="C17" s="201">
        <v>42</v>
      </c>
      <c r="D17" s="201">
        <v>69</v>
      </c>
      <c r="E17" s="201">
        <v>81</v>
      </c>
      <c r="F17" s="201">
        <v>91</v>
      </c>
      <c r="G17" s="316"/>
      <c r="H17" s="319"/>
      <c r="I17" s="319"/>
      <c r="J17" s="319"/>
      <c r="K17" s="320"/>
      <c r="L17" s="201">
        <v>12</v>
      </c>
      <c r="M17" s="201">
        <v>18</v>
      </c>
      <c r="N17" s="201">
        <v>26</v>
      </c>
      <c r="O17" s="201">
        <v>36</v>
      </c>
      <c r="P17" s="202">
        <v>54</v>
      </c>
    </row>
    <row r="18" spans="1:16">
      <c r="A18" s="191" t="s">
        <v>94</v>
      </c>
      <c r="B18" s="203"/>
      <c r="C18" s="204">
        <v>49</v>
      </c>
      <c r="D18" s="204">
        <v>81</v>
      </c>
      <c r="E18" s="192">
        <v>93</v>
      </c>
      <c r="F18" s="204">
        <v>105</v>
      </c>
      <c r="G18" s="321"/>
      <c r="H18" s="322"/>
      <c r="I18" s="322"/>
      <c r="J18" s="322"/>
      <c r="K18" s="322"/>
      <c r="L18" s="205"/>
      <c r="M18" s="204">
        <v>18</v>
      </c>
      <c r="N18" s="204">
        <v>26</v>
      </c>
      <c r="O18" s="204">
        <v>36</v>
      </c>
      <c r="P18" s="206">
        <v>54</v>
      </c>
    </row>
    <row r="19" spans="1:16">
      <c r="A19" s="207"/>
      <c r="B19" s="208"/>
      <c r="C19" s="208"/>
      <c r="D19" s="208"/>
      <c r="E19" s="208"/>
      <c r="F19" s="208"/>
      <c r="G19" s="209"/>
      <c r="H19" s="209"/>
      <c r="I19" s="209"/>
      <c r="J19" s="209"/>
      <c r="K19" s="209"/>
      <c r="L19" s="208"/>
      <c r="M19" s="208"/>
      <c r="N19" s="208"/>
      <c r="O19" s="208"/>
      <c r="P19" s="210"/>
    </row>
    <row r="20" spans="1:16">
      <c r="A20" s="207"/>
      <c r="B20" s="208"/>
      <c r="C20" s="208"/>
      <c r="D20" s="208"/>
      <c r="E20" s="208"/>
      <c r="F20" s="208"/>
      <c r="G20" s="209"/>
      <c r="H20" s="209"/>
      <c r="I20" s="209"/>
      <c r="J20" s="209"/>
      <c r="K20" s="209"/>
      <c r="L20" s="208"/>
      <c r="M20" s="208"/>
      <c r="N20" s="208"/>
      <c r="O20" s="208"/>
      <c r="P20" s="210"/>
    </row>
    <row r="21" spans="1:16" ht="18">
      <c r="A21" s="293" t="s">
        <v>111</v>
      </c>
      <c r="B21" s="294"/>
      <c r="C21" s="294"/>
      <c r="D21" s="294"/>
      <c r="E21" s="294"/>
      <c r="F21" s="294"/>
      <c r="G21" s="294"/>
      <c r="H21" s="294"/>
      <c r="I21" s="294"/>
      <c r="J21" s="294"/>
      <c r="K21" s="294"/>
      <c r="L21" s="294"/>
      <c r="M21" s="294"/>
      <c r="N21" s="294"/>
      <c r="O21" s="294"/>
      <c r="P21" s="295"/>
    </row>
    <row r="22" spans="1:16">
      <c r="A22" s="296"/>
      <c r="B22" s="297" t="s">
        <v>46</v>
      </c>
      <c r="C22" s="297"/>
      <c r="D22" s="297"/>
      <c r="E22" s="297"/>
      <c r="F22" s="297"/>
      <c r="G22" s="297" t="s">
        <v>9</v>
      </c>
      <c r="H22" s="297"/>
      <c r="I22" s="297"/>
      <c r="J22" s="297"/>
      <c r="K22" s="297"/>
      <c r="L22" s="297" t="s">
        <v>44</v>
      </c>
      <c r="M22" s="297"/>
      <c r="N22" s="297"/>
      <c r="O22" s="297"/>
      <c r="P22" s="298"/>
    </row>
    <row r="23" spans="1:16">
      <c r="A23" s="296"/>
      <c r="B23" s="189" t="s">
        <v>100</v>
      </c>
      <c r="C23" s="189" t="s">
        <v>99</v>
      </c>
      <c r="D23" s="189" t="s">
        <v>98</v>
      </c>
      <c r="E23" s="189" t="s">
        <v>97</v>
      </c>
      <c r="F23" s="189" t="s">
        <v>96</v>
      </c>
      <c r="G23" s="189" t="s">
        <v>100</v>
      </c>
      <c r="H23" s="189" t="s">
        <v>99</v>
      </c>
      <c r="I23" s="189" t="s">
        <v>98</v>
      </c>
      <c r="J23" s="189" t="s">
        <v>97</v>
      </c>
      <c r="K23" s="189" t="s">
        <v>96</v>
      </c>
      <c r="L23" s="189" t="s">
        <v>100</v>
      </c>
      <c r="M23" s="189" t="s">
        <v>99</v>
      </c>
      <c r="N23" s="189" t="s">
        <v>98</v>
      </c>
      <c r="O23" s="189" t="s">
        <v>97</v>
      </c>
      <c r="P23" s="190" t="s">
        <v>96</v>
      </c>
    </row>
    <row r="24" spans="1:16">
      <c r="A24" s="211" t="s">
        <v>95</v>
      </c>
      <c r="B24" s="212">
        <v>25</v>
      </c>
      <c r="C24" s="212">
        <v>31</v>
      </c>
      <c r="D24" s="212">
        <v>37</v>
      </c>
      <c r="E24" s="212">
        <v>44</v>
      </c>
      <c r="F24" s="212">
        <v>50</v>
      </c>
      <c r="G24" s="212">
        <v>23</v>
      </c>
      <c r="H24" s="212">
        <v>28</v>
      </c>
      <c r="I24" s="212">
        <v>33</v>
      </c>
      <c r="J24" s="212">
        <v>38</v>
      </c>
      <c r="K24" s="212">
        <v>43</v>
      </c>
      <c r="L24" s="212">
        <v>6</v>
      </c>
      <c r="M24" s="212">
        <v>8</v>
      </c>
      <c r="N24" s="212">
        <v>9</v>
      </c>
      <c r="O24" s="212">
        <v>11</v>
      </c>
      <c r="P24" s="213">
        <v>13</v>
      </c>
    </row>
    <row r="25" spans="1:16">
      <c r="A25" s="211" t="s">
        <v>94</v>
      </c>
      <c r="B25" s="214"/>
      <c r="C25" s="212">
        <v>45</v>
      </c>
      <c r="D25" s="212">
        <v>54</v>
      </c>
      <c r="E25" s="212">
        <v>62</v>
      </c>
      <c r="F25" s="212">
        <v>71</v>
      </c>
      <c r="G25" s="214"/>
      <c r="H25" s="212">
        <v>51</v>
      </c>
      <c r="I25" s="212">
        <v>60</v>
      </c>
      <c r="J25" s="212">
        <v>69</v>
      </c>
      <c r="K25" s="212">
        <v>78</v>
      </c>
      <c r="L25" s="214"/>
      <c r="M25" s="212">
        <v>11</v>
      </c>
      <c r="N25" s="212">
        <v>13</v>
      </c>
      <c r="O25" s="212">
        <v>16</v>
      </c>
      <c r="P25" s="213">
        <v>18</v>
      </c>
    </row>
    <row r="26" spans="1:16">
      <c r="A26" s="186"/>
      <c r="B26" s="187"/>
      <c r="C26" s="187"/>
      <c r="D26" s="187"/>
      <c r="E26" s="187"/>
      <c r="F26" s="187"/>
      <c r="G26" s="187"/>
      <c r="H26" s="187"/>
      <c r="I26" s="187"/>
      <c r="J26" s="187"/>
      <c r="K26" s="187"/>
      <c r="L26" s="187"/>
      <c r="M26" s="187"/>
      <c r="N26" s="187"/>
      <c r="O26" s="187"/>
      <c r="P26" s="188"/>
    </row>
    <row r="27" spans="1:16" ht="18">
      <c r="A27" s="306" t="s">
        <v>110</v>
      </c>
      <c r="B27" s="307"/>
      <c r="C27" s="307"/>
      <c r="D27" s="307"/>
      <c r="E27" s="307"/>
      <c r="F27" s="307"/>
      <c r="G27" s="307"/>
      <c r="H27" s="307"/>
      <c r="I27" s="307"/>
      <c r="J27" s="307"/>
      <c r="K27" s="307"/>
      <c r="L27" s="307"/>
      <c r="M27" s="307"/>
      <c r="N27" s="307"/>
      <c r="O27" s="307"/>
      <c r="P27" s="308"/>
    </row>
    <row r="28" spans="1:16">
      <c r="A28" s="296"/>
      <c r="B28" s="297" t="s">
        <v>105</v>
      </c>
      <c r="C28" s="297"/>
      <c r="D28" s="297"/>
      <c r="E28" s="297"/>
      <c r="F28" s="297"/>
      <c r="G28" s="297" t="s">
        <v>9</v>
      </c>
      <c r="H28" s="297"/>
      <c r="I28" s="297"/>
      <c r="J28" s="297"/>
      <c r="K28" s="297"/>
      <c r="L28" s="297" t="s">
        <v>104</v>
      </c>
      <c r="M28" s="297"/>
      <c r="N28" s="297"/>
      <c r="O28" s="297"/>
      <c r="P28" s="298"/>
    </row>
    <row r="29" spans="1:16">
      <c r="A29" s="296"/>
      <c r="B29" s="189" t="s">
        <v>100</v>
      </c>
      <c r="C29" s="189" t="s">
        <v>99</v>
      </c>
      <c r="D29" s="189" t="s">
        <v>98</v>
      </c>
      <c r="E29" s="189" t="s">
        <v>97</v>
      </c>
      <c r="F29" s="189" t="s">
        <v>96</v>
      </c>
      <c r="G29" s="189" t="s">
        <v>100</v>
      </c>
      <c r="H29" s="189" t="s">
        <v>99</v>
      </c>
      <c r="I29" s="189" t="s">
        <v>98</v>
      </c>
      <c r="J29" s="189" t="s">
        <v>97</v>
      </c>
      <c r="K29" s="189" t="s">
        <v>96</v>
      </c>
      <c r="L29" s="189" t="s">
        <v>100</v>
      </c>
      <c r="M29" s="189" t="s">
        <v>99</v>
      </c>
      <c r="N29" s="189" t="s">
        <v>98</v>
      </c>
      <c r="O29" s="189" t="s">
        <v>97</v>
      </c>
      <c r="P29" s="190" t="s">
        <v>96</v>
      </c>
    </row>
    <row r="30" spans="1:16">
      <c r="A30" s="211" t="s">
        <v>95</v>
      </c>
      <c r="B30" s="215">
        <v>38</v>
      </c>
      <c r="C30" s="215">
        <v>44</v>
      </c>
      <c r="D30" s="215">
        <v>61</v>
      </c>
      <c r="E30" s="216">
        <v>66</v>
      </c>
      <c r="F30" s="216">
        <v>78</v>
      </c>
      <c r="G30" s="216">
        <v>28</v>
      </c>
      <c r="H30" s="216">
        <v>39</v>
      </c>
      <c r="I30" s="216">
        <v>61</v>
      </c>
      <c r="J30" s="216">
        <v>70</v>
      </c>
      <c r="K30" s="216">
        <v>91</v>
      </c>
      <c r="L30" s="216">
        <v>8</v>
      </c>
      <c r="M30" s="216">
        <v>12</v>
      </c>
      <c r="N30" s="216">
        <v>14</v>
      </c>
      <c r="O30" s="216">
        <v>17</v>
      </c>
      <c r="P30" s="217">
        <v>21</v>
      </c>
    </row>
    <row r="31" spans="1:16">
      <c r="A31" s="211" t="s">
        <v>94</v>
      </c>
      <c r="B31" s="218"/>
      <c r="C31" s="215">
        <v>47</v>
      </c>
      <c r="D31" s="215">
        <v>66</v>
      </c>
      <c r="E31" s="216">
        <v>71</v>
      </c>
      <c r="F31" s="216">
        <v>87</v>
      </c>
      <c r="G31" s="219"/>
      <c r="H31" s="216">
        <v>41</v>
      </c>
      <c r="I31" s="216">
        <v>69</v>
      </c>
      <c r="J31" s="216">
        <v>79</v>
      </c>
      <c r="K31" s="216">
        <v>105</v>
      </c>
      <c r="L31" s="218"/>
      <c r="M31" s="216">
        <v>12</v>
      </c>
      <c r="N31" s="216">
        <v>16</v>
      </c>
      <c r="O31" s="216">
        <v>19</v>
      </c>
      <c r="P31" s="217">
        <v>25</v>
      </c>
    </row>
    <row r="32" spans="1:16">
      <c r="A32" s="220"/>
      <c r="B32" s="297" t="s">
        <v>103</v>
      </c>
      <c r="C32" s="297"/>
      <c r="D32" s="297"/>
      <c r="E32" s="297"/>
      <c r="F32" s="297"/>
      <c r="G32" s="309"/>
      <c r="H32" s="310"/>
      <c r="I32" s="310"/>
      <c r="J32" s="310"/>
      <c r="K32" s="311"/>
      <c r="L32" s="297" t="s">
        <v>102</v>
      </c>
      <c r="M32" s="297"/>
      <c r="N32" s="297"/>
      <c r="O32" s="297"/>
      <c r="P32" s="298"/>
    </row>
    <row r="33" spans="1:16">
      <c r="A33" s="211" t="s">
        <v>95</v>
      </c>
      <c r="B33" s="216">
        <v>48</v>
      </c>
      <c r="C33" s="216">
        <v>73</v>
      </c>
      <c r="D33" s="216">
        <v>128</v>
      </c>
      <c r="E33" s="216">
        <v>145</v>
      </c>
      <c r="F33" s="216">
        <v>194</v>
      </c>
      <c r="G33" s="309"/>
      <c r="H33" s="312"/>
      <c r="I33" s="312"/>
      <c r="J33" s="312"/>
      <c r="K33" s="313"/>
      <c r="L33" s="216">
        <v>17</v>
      </c>
      <c r="M33" s="216">
        <v>26</v>
      </c>
      <c r="N33" s="216">
        <v>46</v>
      </c>
      <c r="O33" s="216">
        <v>52</v>
      </c>
      <c r="P33" s="217">
        <v>69</v>
      </c>
    </row>
    <row r="34" spans="1:16">
      <c r="A34" s="211" t="s">
        <v>94</v>
      </c>
      <c r="B34" s="194"/>
      <c r="C34" s="216">
        <v>85</v>
      </c>
      <c r="D34" s="216">
        <v>148</v>
      </c>
      <c r="E34" s="216">
        <v>169</v>
      </c>
      <c r="F34" s="216">
        <v>225</v>
      </c>
      <c r="G34" s="314"/>
      <c r="H34" s="315"/>
      <c r="I34" s="315"/>
      <c r="J34" s="315"/>
      <c r="K34" s="315"/>
      <c r="L34" s="221"/>
      <c r="M34" s="216">
        <v>30</v>
      </c>
      <c r="N34" s="216">
        <v>53</v>
      </c>
      <c r="O34" s="216">
        <v>60</v>
      </c>
      <c r="P34" s="217">
        <v>81</v>
      </c>
    </row>
    <row r="35" spans="1:16">
      <c r="A35" s="186"/>
      <c r="B35" s="187"/>
      <c r="C35" s="187"/>
      <c r="D35" s="187"/>
      <c r="E35" s="187"/>
      <c r="F35" s="187"/>
      <c r="G35" s="187"/>
      <c r="H35" s="187"/>
      <c r="I35" s="187"/>
      <c r="J35" s="187"/>
      <c r="K35" s="187"/>
      <c r="L35" s="187"/>
      <c r="M35" s="187"/>
      <c r="N35" s="187"/>
      <c r="O35" s="187"/>
      <c r="P35" s="188"/>
    </row>
    <row r="36" spans="1:16" ht="18">
      <c r="A36" s="293" t="s">
        <v>109</v>
      </c>
      <c r="B36" s="294"/>
      <c r="C36" s="294"/>
      <c r="D36" s="294"/>
      <c r="E36" s="294"/>
      <c r="F36" s="294"/>
      <c r="G36" s="294"/>
      <c r="H36" s="294"/>
      <c r="I36" s="294"/>
      <c r="J36" s="294"/>
      <c r="K36" s="294"/>
      <c r="L36" s="294"/>
      <c r="M36" s="294"/>
      <c r="N36" s="294"/>
      <c r="O36" s="294"/>
      <c r="P36" s="295"/>
    </row>
    <row r="37" spans="1:16">
      <c r="A37" s="296"/>
      <c r="B37" s="297" t="s">
        <v>108</v>
      </c>
      <c r="C37" s="297"/>
      <c r="D37" s="297"/>
      <c r="E37" s="297"/>
      <c r="F37" s="297"/>
      <c r="G37" s="297" t="s">
        <v>9</v>
      </c>
      <c r="H37" s="297"/>
      <c r="I37" s="297"/>
      <c r="J37" s="297"/>
      <c r="K37" s="297"/>
      <c r="L37" s="297" t="s">
        <v>107</v>
      </c>
      <c r="M37" s="297"/>
      <c r="N37" s="297"/>
      <c r="O37" s="297"/>
      <c r="P37" s="298"/>
    </row>
    <row r="38" spans="1:16">
      <c r="A38" s="296"/>
      <c r="B38" s="189" t="s">
        <v>100</v>
      </c>
      <c r="C38" s="189" t="s">
        <v>99</v>
      </c>
      <c r="D38" s="189" t="s">
        <v>98</v>
      </c>
      <c r="E38" s="189" t="s">
        <v>97</v>
      </c>
      <c r="F38" s="189" t="s">
        <v>96</v>
      </c>
      <c r="G38" s="189" t="s">
        <v>100</v>
      </c>
      <c r="H38" s="189" t="s">
        <v>99</v>
      </c>
      <c r="I38" s="189" t="s">
        <v>98</v>
      </c>
      <c r="J38" s="189" t="s">
        <v>97</v>
      </c>
      <c r="K38" s="189" t="s">
        <v>96</v>
      </c>
      <c r="L38" s="189" t="s">
        <v>100</v>
      </c>
      <c r="M38" s="189" t="s">
        <v>99</v>
      </c>
      <c r="N38" s="189" t="s">
        <v>98</v>
      </c>
      <c r="O38" s="189" t="s">
        <v>97</v>
      </c>
      <c r="P38" s="190" t="s">
        <v>96</v>
      </c>
    </row>
    <row r="39" spans="1:16">
      <c r="A39" s="211" t="s">
        <v>95</v>
      </c>
      <c r="B39" s="212">
        <v>50</v>
      </c>
      <c r="C39" s="212">
        <v>64</v>
      </c>
      <c r="D39" s="212">
        <v>85</v>
      </c>
      <c r="E39" s="212">
        <v>91</v>
      </c>
      <c r="F39" s="212">
        <v>93</v>
      </c>
      <c r="G39" s="212">
        <v>7</v>
      </c>
      <c r="H39" s="212">
        <v>9</v>
      </c>
      <c r="I39" s="212">
        <v>12</v>
      </c>
      <c r="J39" s="212">
        <v>13</v>
      </c>
      <c r="K39" s="212">
        <v>13</v>
      </c>
      <c r="L39" s="212">
        <v>13</v>
      </c>
      <c r="M39" s="212">
        <v>17</v>
      </c>
      <c r="N39" s="212">
        <v>23</v>
      </c>
      <c r="O39" s="212">
        <v>24</v>
      </c>
      <c r="P39" s="213">
        <v>25</v>
      </c>
    </row>
    <row r="40" spans="1:16">
      <c r="A40" s="211" t="s">
        <v>94</v>
      </c>
      <c r="B40" s="214"/>
      <c r="C40" s="212">
        <v>77</v>
      </c>
      <c r="D40" s="212">
        <v>96</v>
      </c>
      <c r="E40" s="212">
        <v>100</v>
      </c>
      <c r="F40" s="212">
        <v>106</v>
      </c>
      <c r="G40" s="222"/>
      <c r="H40" s="212">
        <v>11</v>
      </c>
      <c r="I40" s="212">
        <v>13</v>
      </c>
      <c r="J40" s="212">
        <v>14</v>
      </c>
      <c r="K40" s="212">
        <v>15</v>
      </c>
      <c r="L40" s="214"/>
      <c r="M40" s="212">
        <v>20</v>
      </c>
      <c r="N40" s="212">
        <v>25</v>
      </c>
      <c r="O40" s="212">
        <v>27</v>
      </c>
      <c r="P40" s="213">
        <v>28</v>
      </c>
    </row>
    <row r="41" spans="1:16">
      <c r="A41" s="220"/>
      <c r="B41" s="297" t="s">
        <v>103</v>
      </c>
      <c r="C41" s="297"/>
      <c r="D41" s="297"/>
      <c r="E41" s="297"/>
      <c r="F41" s="297"/>
      <c r="G41" s="299"/>
      <c r="H41" s="300"/>
      <c r="I41" s="300"/>
      <c r="J41" s="300"/>
      <c r="K41" s="301"/>
      <c r="L41" s="297" t="s">
        <v>102</v>
      </c>
      <c r="M41" s="297"/>
      <c r="N41" s="297"/>
      <c r="O41" s="297"/>
      <c r="P41" s="298"/>
    </row>
    <row r="42" spans="1:16">
      <c r="A42" s="211" t="s">
        <v>95</v>
      </c>
      <c r="B42" s="212">
        <v>73</v>
      </c>
      <c r="C42" s="212">
        <v>94</v>
      </c>
      <c r="D42" s="212">
        <v>125</v>
      </c>
      <c r="E42" s="212">
        <v>134</v>
      </c>
      <c r="F42" s="212">
        <v>137</v>
      </c>
      <c r="G42" s="299"/>
      <c r="H42" s="302"/>
      <c r="I42" s="302"/>
      <c r="J42" s="302"/>
      <c r="K42" s="303"/>
      <c r="L42" s="212">
        <v>19</v>
      </c>
      <c r="M42" s="212">
        <v>25</v>
      </c>
      <c r="N42" s="212">
        <v>33</v>
      </c>
      <c r="O42" s="212">
        <v>36</v>
      </c>
      <c r="P42" s="213">
        <v>37</v>
      </c>
    </row>
    <row r="43" spans="1:16">
      <c r="A43" s="211" t="s">
        <v>94</v>
      </c>
      <c r="B43" s="223"/>
      <c r="C43" s="212">
        <v>113</v>
      </c>
      <c r="D43" s="212">
        <v>141</v>
      </c>
      <c r="E43" s="212">
        <v>147</v>
      </c>
      <c r="F43" s="212">
        <v>156</v>
      </c>
      <c r="G43" s="304"/>
      <c r="H43" s="305"/>
      <c r="I43" s="305"/>
      <c r="J43" s="305"/>
      <c r="K43" s="305"/>
      <c r="L43" s="224"/>
      <c r="M43" s="212">
        <v>30</v>
      </c>
      <c r="N43" s="212">
        <v>37</v>
      </c>
      <c r="O43" s="212">
        <v>39</v>
      </c>
      <c r="P43" s="213">
        <v>42</v>
      </c>
    </row>
    <row r="44" spans="1:16">
      <c r="A44" s="186"/>
      <c r="B44" s="187"/>
      <c r="C44" s="187"/>
      <c r="D44" s="187"/>
      <c r="E44" s="187"/>
      <c r="F44" s="187"/>
      <c r="G44" s="187"/>
      <c r="H44" s="187"/>
      <c r="I44" s="187"/>
      <c r="J44" s="187"/>
      <c r="K44" s="187"/>
      <c r="L44" s="187"/>
      <c r="M44" s="187"/>
      <c r="N44" s="187"/>
      <c r="O44" s="187"/>
      <c r="P44" s="188"/>
    </row>
    <row r="45" spans="1:16">
      <c r="A45" s="186"/>
      <c r="B45" s="187"/>
      <c r="C45" s="187"/>
      <c r="D45" s="187"/>
      <c r="E45" s="187"/>
      <c r="F45" s="187"/>
      <c r="G45" s="187"/>
      <c r="H45" s="187"/>
      <c r="I45" s="187"/>
      <c r="J45" s="187"/>
      <c r="K45" s="187"/>
      <c r="L45" s="187"/>
      <c r="M45" s="187"/>
      <c r="N45" s="187"/>
      <c r="O45" s="187"/>
      <c r="P45" s="188"/>
    </row>
    <row r="46" spans="1:16" ht="18">
      <c r="A46" s="293" t="s">
        <v>106</v>
      </c>
      <c r="B46" s="294"/>
      <c r="C46" s="294"/>
      <c r="D46" s="294"/>
      <c r="E46" s="294"/>
      <c r="F46" s="294"/>
      <c r="G46" s="294"/>
      <c r="H46" s="294"/>
      <c r="I46" s="294"/>
      <c r="J46" s="294"/>
      <c r="K46" s="294"/>
      <c r="L46" s="294"/>
      <c r="M46" s="294"/>
      <c r="N46" s="294"/>
      <c r="O46" s="294"/>
      <c r="P46" s="295"/>
    </row>
    <row r="47" spans="1:16">
      <c r="A47" s="296"/>
      <c r="B47" s="297" t="s">
        <v>105</v>
      </c>
      <c r="C47" s="297"/>
      <c r="D47" s="297"/>
      <c r="E47" s="297"/>
      <c r="F47" s="297"/>
      <c r="G47" s="297" t="s">
        <v>9</v>
      </c>
      <c r="H47" s="297"/>
      <c r="I47" s="297"/>
      <c r="J47" s="297"/>
      <c r="K47" s="297"/>
      <c r="L47" s="297" t="s">
        <v>104</v>
      </c>
      <c r="M47" s="297"/>
      <c r="N47" s="297"/>
      <c r="O47" s="297"/>
      <c r="P47" s="298"/>
    </row>
    <row r="48" spans="1:16">
      <c r="A48" s="296"/>
      <c r="B48" s="189" t="s">
        <v>100</v>
      </c>
      <c r="C48" s="189" t="s">
        <v>99</v>
      </c>
      <c r="D48" s="189" t="s">
        <v>98</v>
      </c>
      <c r="E48" s="189" t="s">
        <v>97</v>
      </c>
      <c r="F48" s="189" t="s">
        <v>96</v>
      </c>
      <c r="G48" s="189" t="s">
        <v>100</v>
      </c>
      <c r="H48" s="189" t="s">
        <v>99</v>
      </c>
      <c r="I48" s="189" t="s">
        <v>98</v>
      </c>
      <c r="J48" s="189" t="s">
        <v>97</v>
      </c>
      <c r="K48" s="189" t="s">
        <v>96</v>
      </c>
      <c r="L48" s="189" t="s">
        <v>100</v>
      </c>
      <c r="M48" s="189" t="s">
        <v>99</v>
      </c>
      <c r="N48" s="189" t="s">
        <v>98</v>
      </c>
      <c r="O48" s="189" t="s">
        <v>97</v>
      </c>
      <c r="P48" s="190" t="s">
        <v>96</v>
      </c>
    </row>
    <row r="49" spans="1:16">
      <c r="A49" s="211" t="s">
        <v>95</v>
      </c>
      <c r="B49" s="212">
        <v>32</v>
      </c>
      <c r="C49" s="212">
        <v>37</v>
      </c>
      <c r="D49" s="212">
        <v>46</v>
      </c>
      <c r="E49" s="212">
        <v>56</v>
      </c>
      <c r="F49" s="212">
        <v>61</v>
      </c>
      <c r="G49" s="212">
        <v>12</v>
      </c>
      <c r="H49" s="212">
        <v>14</v>
      </c>
      <c r="I49" s="212">
        <v>17</v>
      </c>
      <c r="J49" s="212">
        <v>21</v>
      </c>
      <c r="K49" s="212">
        <v>23</v>
      </c>
      <c r="L49" s="212">
        <v>7</v>
      </c>
      <c r="M49" s="212">
        <v>9</v>
      </c>
      <c r="N49" s="212">
        <v>11</v>
      </c>
      <c r="O49" s="212">
        <v>13</v>
      </c>
      <c r="P49" s="213">
        <v>15</v>
      </c>
    </row>
    <row r="50" spans="1:16">
      <c r="A50" s="211" t="s">
        <v>94</v>
      </c>
      <c r="B50" s="218"/>
      <c r="C50" s="212">
        <v>60</v>
      </c>
      <c r="D50" s="212">
        <v>68</v>
      </c>
      <c r="E50" s="212">
        <v>81</v>
      </c>
      <c r="F50" s="212">
        <v>96</v>
      </c>
      <c r="G50" s="219"/>
      <c r="H50" s="212">
        <v>22</v>
      </c>
      <c r="I50" s="212">
        <v>26</v>
      </c>
      <c r="J50" s="212">
        <v>30</v>
      </c>
      <c r="K50" s="212">
        <v>36</v>
      </c>
      <c r="L50" s="218"/>
      <c r="M50" s="212">
        <v>14</v>
      </c>
      <c r="N50" s="212">
        <v>16</v>
      </c>
      <c r="O50" s="212">
        <v>19</v>
      </c>
      <c r="P50" s="213">
        <v>23</v>
      </c>
    </row>
    <row r="51" spans="1:16">
      <c r="A51" s="220"/>
      <c r="B51" s="297" t="s">
        <v>103</v>
      </c>
      <c r="C51" s="297"/>
      <c r="D51" s="297"/>
      <c r="E51" s="297"/>
      <c r="F51" s="297"/>
      <c r="G51" s="299"/>
      <c r="H51" s="300"/>
      <c r="I51" s="300"/>
      <c r="J51" s="300"/>
      <c r="K51" s="301"/>
      <c r="L51" s="297" t="s">
        <v>102</v>
      </c>
      <c r="M51" s="297"/>
      <c r="N51" s="297"/>
      <c r="O51" s="297"/>
      <c r="P51" s="298"/>
    </row>
    <row r="52" spans="1:16">
      <c r="A52" s="211" t="s">
        <v>95</v>
      </c>
      <c r="B52" s="212">
        <v>36</v>
      </c>
      <c r="C52" s="212">
        <v>42</v>
      </c>
      <c r="D52" s="212">
        <v>53</v>
      </c>
      <c r="E52" s="212">
        <v>64</v>
      </c>
      <c r="F52" s="212">
        <v>70</v>
      </c>
      <c r="G52" s="299"/>
      <c r="H52" s="302"/>
      <c r="I52" s="302"/>
      <c r="J52" s="302"/>
      <c r="K52" s="303"/>
      <c r="L52" s="212">
        <v>8</v>
      </c>
      <c r="M52" s="212">
        <v>10</v>
      </c>
      <c r="N52" s="212">
        <v>13</v>
      </c>
      <c r="O52" s="212">
        <v>15</v>
      </c>
      <c r="P52" s="213">
        <v>17</v>
      </c>
    </row>
    <row r="53" spans="1:16">
      <c r="A53" s="211" t="s">
        <v>94</v>
      </c>
      <c r="B53" s="218"/>
      <c r="C53" s="212">
        <v>69</v>
      </c>
      <c r="D53" s="212">
        <v>78</v>
      </c>
      <c r="E53" s="212">
        <v>93</v>
      </c>
      <c r="F53" s="192">
        <v>110</v>
      </c>
      <c r="G53" s="304"/>
      <c r="H53" s="305"/>
      <c r="I53" s="305"/>
      <c r="J53" s="305"/>
      <c r="K53" s="305"/>
      <c r="L53" s="225"/>
      <c r="M53" s="212">
        <v>16</v>
      </c>
      <c r="N53" s="212">
        <v>18</v>
      </c>
      <c r="O53" s="212">
        <v>22</v>
      </c>
      <c r="P53" s="213">
        <v>26</v>
      </c>
    </row>
    <row r="54" spans="1:16">
      <c r="A54" s="186"/>
      <c r="B54" s="187"/>
      <c r="C54" s="187"/>
      <c r="D54" s="187"/>
      <c r="E54" s="187"/>
      <c r="F54" s="187"/>
      <c r="G54" s="187"/>
      <c r="H54" s="187"/>
      <c r="I54" s="187"/>
      <c r="J54" s="187"/>
      <c r="K54" s="187"/>
      <c r="L54" s="187"/>
      <c r="M54" s="187"/>
      <c r="N54" s="187"/>
      <c r="O54" s="187"/>
      <c r="P54" s="188"/>
    </row>
    <row r="55" spans="1:16">
      <c r="A55" s="186"/>
      <c r="B55" s="187"/>
      <c r="C55" s="187"/>
      <c r="D55" s="187"/>
      <c r="E55" s="187"/>
      <c r="F55" s="187"/>
      <c r="G55" s="187"/>
      <c r="H55" s="187"/>
      <c r="I55" s="187"/>
      <c r="J55" s="187"/>
      <c r="K55" s="187"/>
      <c r="L55" s="187"/>
      <c r="M55" s="187"/>
      <c r="N55" s="187"/>
      <c r="O55" s="187"/>
      <c r="P55" s="188"/>
    </row>
    <row r="56" spans="1:16" ht="18">
      <c r="A56" s="293" t="s">
        <v>101</v>
      </c>
      <c r="B56" s="294"/>
      <c r="C56" s="294"/>
      <c r="D56" s="294"/>
      <c r="E56" s="294"/>
      <c r="F56" s="294"/>
      <c r="G56" s="294"/>
      <c r="H56" s="294"/>
      <c r="I56" s="294"/>
      <c r="J56" s="294"/>
      <c r="K56" s="294"/>
      <c r="L56" s="294"/>
      <c r="M56" s="294"/>
      <c r="N56" s="294"/>
      <c r="O56" s="294"/>
      <c r="P56" s="295"/>
    </row>
    <row r="57" spans="1:16">
      <c r="A57" s="296"/>
      <c r="B57" s="297" t="s">
        <v>46</v>
      </c>
      <c r="C57" s="297"/>
      <c r="D57" s="297"/>
      <c r="E57" s="297"/>
      <c r="F57" s="297"/>
      <c r="G57" s="297" t="s">
        <v>9</v>
      </c>
      <c r="H57" s="297"/>
      <c r="I57" s="297"/>
      <c r="J57" s="297"/>
      <c r="K57" s="297"/>
      <c r="L57" s="297" t="s">
        <v>44</v>
      </c>
      <c r="M57" s="297"/>
      <c r="N57" s="297"/>
      <c r="O57" s="297"/>
      <c r="P57" s="298"/>
    </row>
    <row r="58" spans="1:16">
      <c r="A58" s="296"/>
      <c r="B58" s="189" t="s">
        <v>100</v>
      </c>
      <c r="C58" s="189" t="s">
        <v>99</v>
      </c>
      <c r="D58" s="189" t="s">
        <v>98</v>
      </c>
      <c r="E58" s="189" t="s">
        <v>97</v>
      </c>
      <c r="F58" s="189" t="s">
        <v>96</v>
      </c>
      <c r="G58" s="189" t="s">
        <v>100</v>
      </c>
      <c r="H58" s="189" t="s">
        <v>99</v>
      </c>
      <c r="I58" s="189" t="s">
        <v>98</v>
      </c>
      <c r="J58" s="189" t="s">
        <v>97</v>
      </c>
      <c r="K58" s="189" t="s">
        <v>96</v>
      </c>
      <c r="L58" s="189" t="s">
        <v>100</v>
      </c>
      <c r="M58" s="189" t="s">
        <v>99</v>
      </c>
      <c r="N58" s="189" t="s">
        <v>98</v>
      </c>
      <c r="O58" s="189" t="s">
        <v>97</v>
      </c>
      <c r="P58" s="190" t="s">
        <v>96</v>
      </c>
    </row>
    <row r="59" spans="1:16">
      <c r="A59" s="211" t="s">
        <v>95</v>
      </c>
      <c r="B59" s="212">
        <v>36</v>
      </c>
      <c r="C59" s="212">
        <v>42</v>
      </c>
      <c r="D59" s="212">
        <v>49</v>
      </c>
      <c r="E59" s="212">
        <v>55</v>
      </c>
      <c r="F59" s="212">
        <v>62</v>
      </c>
      <c r="G59" s="212">
        <v>49</v>
      </c>
      <c r="H59" s="212">
        <v>54</v>
      </c>
      <c r="I59" s="212">
        <v>59</v>
      </c>
      <c r="J59" s="212">
        <v>64</v>
      </c>
      <c r="K59" s="212">
        <v>69</v>
      </c>
      <c r="L59" s="212">
        <v>9</v>
      </c>
      <c r="M59" s="212">
        <v>11</v>
      </c>
      <c r="N59" s="212">
        <v>12</v>
      </c>
      <c r="O59" s="212">
        <v>14</v>
      </c>
      <c r="P59" s="213">
        <v>15</v>
      </c>
    </row>
    <row r="60" spans="1:16" ht="15" thickBot="1">
      <c r="A60" s="226" t="s">
        <v>94</v>
      </c>
      <c r="B60" s="227"/>
      <c r="C60" s="228">
        <v>61</v>
      </c>
      <c r="D60" s="228">
        <v>70</v>
      </c>
      <c r="E60" s="228">
        <v>78</v>
      </c>
      <c r="F60" s="228">
        <v>87</v>
      </c>
      <c r="G60" s="227"/>
      <c r="H60" s="228">
        <v>101</v>
      </c>
      <c r="I60" s="228">
        <v>110</v>
      </c>
      <c r="J60" s="228">
        <v>119</v>
      </c>
      <c r="K60" s="228">
        <v>128</v>
      </c>
      <c r="L60" s="227"/>
      <c r="M60" s="228">
        <v>15</v>
      </c>
      <c r="N60" s="228">
        <v>17</v>
      </c>
      <c r="O60" s="228">
        <v>20</v>
      </c>
      <c r="P60" s="229">
        <v>22</v>
      </c>
    </row>
    <row r="61" spans="1:16">
      <c r="A61" s="186"/>
      <c r="B61" s="187"/>
      <c r="C61" s="187"/>
      <c r="D61" s="187"/>
      <c r="E61" s="187"/>
      <c r="F61" s="187"/>
      <c r="G61" s="187"/>
      <c r="H61" s="187"/>
      <c r="I61" s="187"/>
      <c r="J61" s="187"/>
      <c r="K61" s="187"/>
      <c r="L61" s="187"/>
      <c r="M61" s="187"/>
      <c r="N61" s="187"/>
      <c r="O61" s="187"/>
      <c r="P61" s="187"/>
    </row>
    <row r="62" spans="1:16">
      <c r="A62" s="186"/>
      <c r="B62" s="187"/>
      <c r="C62" s="187"/>
      <c r="D62" s="187"/>
      <c r="E62" s="187"/>
      <c r="F62" s="187"/>
      <c r="G62" s="187"/>
      <c r="H62" s="187"/>
      <c r="I62" s="187"/>
      <c r="J62" s="187"/>
      <c r="K62" s="187"/>
      <c r="L62" s="187"/>
      <c r="M62" s="187"/>
      <c r="N62" s="187"/>
      <c r="O62" s="187"/>
      <c r="P62" s="187"/>
    </row>
  </sheetData>
  <sheetProtection algorithmName="SHA-512" hashValue="thvDd/MVfSDGHhMWp2O9hJAjk4SgN+BVlFCUQC6tSEuEufpE6FHTBXeqzO2ssFAfZaUXdgRzamfFwcqK/+KaiQ==" saltValue="scevs8zakOX8G/5H0MZurw==" spinCount="100000" sheet="1" selectLockedCells="1" selectUnlockedCells="1"/>
  <mergeCells count="48">
    <mergeCell ref="A1:P1"/>
    <mergeCell ref="A4:P4"/>
    <mergeCell ref="A5:A6"/>
    <mergeCell ref="B5:F5"/>
    <mergeCell ref="G5:K5"/>
    <mergeCell ref="L5:P5"/>
    <mergeCell ref="A11:P11"/>
    <mergeCell ref="A12:A13"/>
    <mergeCell ref="B12:F12"/>
    <mergeCell ref="G12:K12"/>
    <mergeCell ref="L12:P12"/>
    <mergeCell ref="B16:F16"/>
    <mergeCell ref="G16:K18"/>
    <mergeCell ref="L16:P16"/>
    <mergeCell ref="A21:P21"/>
    <mergeCell ref="A22:A23"/>
    <mergeCell ref="B22:F22"/>
    <mergeCell ref="G22:K22"/>
    <mergeCell ref="L22:P22"/>
    <mergeCell ref="A27:P27"/>
    <mergeCell ref="L41:P41"/>
    <mergeCell ref="A28:A29"/>
    <mergeCell ref="B28:F28"/>
    <mergeCell ref="G28:K28"/>
    <mergeCell ref="L28:P28"/>
    <mergeCell ref="B32:F32"/>
    <mergeCell ref="G32:K34"/>
    <mergeCell ref="L32:P32"/>
    <mergeCell ref="B51:F51"/>
    <mergeCell ref="G51:K53"/>
    <mergeCell ref="L51:P51"/>
    <mergeCell ref="A36:P36"/>
    <mergeCell ref="A37:A38"/>
    <mergeCell ref="B37:F37"/>
    <mergeCell ref="G37:K37"/>
    <mergeCell ref="L37:P37"/>
    <mergeCell ref="B41:F41"/>
    <mergeCell ref="G41:K43"/>
    <mergeCell ref="A46:P46"/>
    <mergeCell ref="A47:A48"/>
    <mergeCell ref="B47:F47"/>
    <mergeCell ref="G47:K47"/>
    <mergeCell ref="L47:P47"/>
    <mergeCell ref="A56:P56"/>
    <mergeCell ref="A57:A58"/>
    <mergeCell ref="B57:F57"/>
    <mergeCell ref="G57:K57"/>
    <mergeCell ref="L57:P5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sqref="A1:XFD1048576"/>
    </sheetView>
  </sheetViews>
  <sheetFormatPr baseColWidth="10" defaultColWidth="9.1796875" defaultRowHeight="14.5"/>
  <cols>
    <col min="1" max="1" width="31.54296875" style="185" customWidth="1"/>
    <col min="2" max="5" width="23.54296875" style="185" customWidth="1"/>
    <col min="6" max="16384" width="9.1796875" style="185"/>
  </cols>
  <sheetData>
    <row r="1" spans="1:5" ht="18.5" thickBot="1">
      <c r="A1" s="323" t="s">
        <v>287</v>
      </c>
      <c r="B1" s="324"/>
      <c r="C1" s="324"/>
      <c r="D1" s="324"/>
      <c r="E1" s="324"/>
    </row>
    <row r="2" spans="1:5">
      <c r="A2" s="186"/>
      <c r="B2" s="187"/>
      <c r="C2" s="187"/>
      <c r="D2" s="187"/>
      <c r="E2" s="187"/>
    </row>
    <row r="3" spans="1:5">
      <c r="A3" s="186"/>
      <c r="B3" s="187"/>
      <c r="C3" s="187"/>
      <c r="D3" s="187"/>
      <c r="E3" s="187"/>
    </row>
    <row r="4" spans="1:5" ht="18">
      <c r="A4" s="230" t="s">
        <v>0</v>
      </c>
      <c r="B4" s="231" t="s">
        <v>2</v>
      </c>
      <c r="C4" s="231" t="s">
        <v>3</v>
      </c>
      <c r="D4" s="231" t="s">
        <v>5</v>
      </c>
      <c r="E4" s="231" t="s">
        <v>6</v>
      </c>
    </row>
    <row r="5" spans="1:5">
      <c r="A5" s="232" t="s">
        <v>264</v>
      </c>
      <c r="B5" s="326" t="s">
        <v>265</v>
      </c>
      <c r="C5" s="327"/>
      <c r="D5" s="327"/>
      <c r="E5" s="328"/>
    </row>
    <row r="6" spans="1:5">
      <c r="A6" s="232" t="s">
        <v>261</v>
      </c>
      <c r="B6" s="192">
        <v>55.46</v>
      </c>
      <c r="C6" s="192">
        <v>61.73</v>
      </c>
      <c r="D6" s="192">
        <v>62.23</v>
      </c>
      <c r="E6" s="192">
        <v>32.590000000000003</v>
      </c>
    </row>
    <row r="7" spans="1:5">
      <c r="A7" s="232" t="s">
        <v>263</v>
      </c>
      <c r="B7" s="192">
        <v>21.08</v>
      </c>
      <c r="C7" s="192">
        <v>10.08</v>
      </c>
      <c r="D7" s="192">
        <v>12.7</v>
      </c>
      <c r="E7" s="192">
        <v>17.32</v>
      </c>
    </row>
    <row r="8" spans="1:5">
      <c r="A8" s="191" t="s">
        <v>262</v>
      </c>
      <c r="B8" s="192">
        <v>30</v>
      </c>
      <c r="C8" s="192">
        <v>30</v>
      </c>
      <c r="D8" s="192">
        <v>30</v>
      </c>
      <c r="E8" s="330"/>
    </row>
    <row r="9" spans="1:5">
      <c r="A9" s="191" t="s">
        <v>286</v>
      </c>
      <c r="B9" s="192">
        <v>37</v>
      </c>
      <c r="C9" s="192">
        <v>37</v>
      </c>
      <c r="D9" s="192">
        <v>37</v>
      </c>
      <c r="E9" s="331"/>
    </row>
    <row r="10" spans="1:5">
      <c r="A10" s="233" t="s">
        <v>284</v>
      </c>
      <c r="B10" s="234"/>
      <c r="C10" s="235"/>
      <c r="D10" s="192" t="s">
        <v>285</v>
      </c>
      <c r="E10" s="332"/>
    </row>
    <row r="11" spans="1:5">
      <c r="A11" s="186"/>
      <c r="B11" s="187"/>
      <c r="C11" s="187"/>
      <c r="D11" s="187"/>
      <c r="E11" s="187"/>
    </row>
    <row r="12" spans="1:5">
      <c r="A12" s="329" t="s">
        <v>266</v>
      </c>
      <c r="B12" s="329"/>
      <c r="C12" s="329"/>
      <c r="D12" s="329"/>
      <c r="E12" s="329"/>
    </row>
    <row r="13" spans="1:5">
      <c r="A13" s="329"/>
      <c r="B13" s="329"/>
      <c r="C13" s="329"/>
      <c r="D13" s="329"/>
      <c r="E13" s="329"/>
    </row>
  </sheetData>
  <sheetProtection algorithmName="SHA-512" hashValue="py1c+S3Ulrs/SwMoiTqXn8psEiSAxmHx7WRK90niH+dIMTNOzYPF0bv3c5txoQ3X4Sg1U7dYu9PTUqZovFHkEQ==" saltValue="KucSXhro08uQ7bvOY5GHvg==" spinCount="100000" sheet="1" selectLockedCells="1" selectUnlockedCells="1"/>
  <mergeCells count="4">
    <mergeCell ref="A1:E1"/>
    <mergeCell ref="B5:E5"/>
    <mergeCell ref="A12:E13"/>
    <mergeCell ref="E8:E1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sqref="A1:XFD1048576"/>
    </sheetView>
  </sheetViews>
  <sheetFormatPr baseColWidth="10" defaultColWidth="8.7265625" defaultRowHeight="14.5"/>
  <cols>
    <col min="1" max="1" width="10.81640625" customWidth="1"/>
    <col min="2" max="2" width="11.7265625" customWidth="1"/>
    <col min="3" max="3" width="14.453125" customWidth="1"/>
    <col min="4" max="4" width="15.1796875" customWidth="1"/>
    <col min="5" max="5" width="12.1796875" customWidth="1"/>
    <col min="6" max="6" width="11.7265625" customWidth="1"/>
    <col min="9" max="9" width="12.26953125" customWidth="1"/>
    <col min="10" max="10" width="10.81640625" customWidth="1"/>
  </cols>
  <sheetData>
    <row r="1" spans="1:10">
      <c r="A1" s="132" t="s">
        <v>90</v>
      </c>
      <c r="B1" t="e">
        <f>CONCATENATE('Calculation Worksheet'!E10," - ",VLOOKUP(TRUE,B4:C9,2,FALSE)," - ",VLOOKUP(TRUE,F4:G5,2,FALSE)," - ",IF(OR('Calculation Worksheet'!E10="AB",'Calculation Worksheet'!E10="MB",'Calculation Worksheet'!E10="SK"),"N/A",VLOOKUP(TRUE,D4:E5,2,FALSE)))</f>
        <v>#N/A</v>
      </c>
    </row>
    <row r="3" spans="1:10">
      <c r="A3" t="s">
        <v>0</v>
      </c>
      <c r="B3" t="s">
        <v>91</v>
      </c>
      <c r="C3" t="s">
        <v>11</v>
      </c>
      <c r="D3" t="s">
        <v>92</v>
      </c>
      <c r="E3" t="s">
        <v>93</v>
      </c>
      <c r="F3" t="s">
        <v>115</v>
      </c>
      <c r="G3" t="s">
        <v>134</v>
      </c>
      <c r="I3" t="s">
        <v>120</v>
      </c>
      <c r="J3" t="s">
        <v>117</v>
      </c>
    </row>
    <row r="4" spans="1:10">
      <c r="A4" t="s">
        <v>2</v>
      </c>
      <c r="B4" t="b">
        <v>0</v>
      </c>
      <c r="C4" t="s">
        <v>12</v>
      </c>
      <c r="D4" t="b">
        <v>0</v>
      </c>
      <c r="E4" t="s">
        <v>1</v>
      </c>
      <c r="F4" t="b">
        <v>0</v>
      </c>
      <c r="G4" t="s">
        <v>95</v>
      </c>
      <c r="I4" t="s">
        <v>46</v>
      </c>
      <c r="J4" t="b">
        <v>0</v>
      </c>
    </row>
    <row r="5" spans="1:10">
      <c r="A5" t="s">
        <v>3</v>
      </c>
      <c r="B5" t="b">
        <v>0</v>
      </c>
      <c r="C5" t="s">
        <v>13</v>
      </c>
      <c r="D5" t="b">
        <v>0</v>
      </c>
      <c r="E5" t="s">
        <v>9</v>
      </c>
      <c r="F5" t="b">
        <v>0</v>
      </c>
      <c r="G5" t="s">
        <v>94</v>
      </c>
      <c r="I5" t="s">
        <v>44</v>
      </c>
      <c r="J5" t="b">
        <v>0</v>
      </c>
    </row>
    <row r="6" spans="1:10">
      <c r="A6" t="s">
        <v>4</v>
      </c>
      <c r="B6" t="b">
        <v>1</v>
      </c>
      <c r="C6" t="s">
        <v>14</v>
      </c>
      <c r="E6" t="s">
        <v>10</v>
      </c>
      <c r="I6" t="s">
        <v>9</v>
      </c>
      <c r="J6" t="b">
        <v>0</v>
      </c>
    </row>
    <row r="7" spans="1:10">
      <c r="A7" t="s">
        <v>5</v>
      </c>
      <c r="B7" t="b">
        <v>0</v>
      </c>
      <c r="C7" t="s">
        <v>15</v>
      </c>
    </row>
    <row r="8" spans="1:10">
      <c r="A8" t="s">
        <v>6</v>
      </c>
      <c r="B8" t="b">
        <v>0</v>
      </c>
      <c r="C8" t="s">
        <v>16</v>
      </c>
    </row>
    <row r="9" spans="1:10">
      <c r="A9" t="s">
        <v>7</v>
      </c>
      <c r="B9" t="b">
        <v>0</v>
      </c>
      <c r="C9" t="s">
        <v>94</v>
      </c>
    </row>
    <row r="10" spans="1:10">
      <c r="A10" t="s">
        <v>8</v>
      </c>
    </row>
    <row r="13" spans="1:10">
      <c r="A13" s="141" t="s">
        <v>269</v>
      </c>
    </row>
    <row r="14" spans="1:10">
      <c r="A14" t="s">
        <v>267</v>
      </c>
      <c r="B14" t="s">
        <v>117</v>
      </c>
      <c r="C14" t="s">
        <v>268</v>
      </c>
    </row>
    <row r="15" spans="1:10">
      <c r="A15" t="s">
        <v>9</v>
      </c>
      <c r="B15" t="b">
        <v>0</v>
      </c>
      <c r="C15">
        <f>IF(B15=TRUE,VLOOKUP($B$1,Table6[#All],3,FALSE),0)</f>
        <v>0</v>
      </c>
      <c r="E15">
        <v>1</v>
      </c>
    </row>
    <row r="16" spans="1:10">
      <c r="A16" t="s">
        <v>261</v>
      </c>
      <c r="B16" t="b">
        <v>0</v>
      </c>
      <c r="C16">
        <f>IF(B16=TRUE,VLOOKUP($B$1,Table6[#All],5,FALSE),0)</f>
        <v>0</v>
      </c>
    </row>
    <row r="17" spans="1:3">
      <c r="A17" t="s">
        <v>263</v>
      </c>
      <c r="B17" t="b">
        <v>0</v>
      </c>
      <c r="C17">
        <f>IF(B17=TRUE,VLOOKUP($B$1,Table6[#All],6,FALSE),0)</f>
        <v>0</v>
      </c>
    </row>
    <row r="18" spans="1:3">
      <c r="A18" t="s">
        <v>118</v>
      </c>
      <c r="B18" t="b">
        <v>0</v>
      </c>
      <c r="C18">
        <f>IF(B18=TRUE,VLOOKUP($B$1,Table6[#All],7,FALSE),0)</f>
        <v>0</v>
      </c>
    </row>
    <row r="19" spans="1:3">
      <c r="A19" t="s">
        <v>119</v>
      </c>
      <c r="B19" t="b">
        <v>0</v>
      </c>
      <c r="C19">
        <f>IF(B19=TRUE,VLOOKUP($B$1,Table6[#All],8,FALSE),0)</f>
        <v>0</v>
      </c>
    </row>
    <row r="20" spans="1:3">
      <c r="A20" t="s">
        <v>121</v>
      </c>
      <c r="B20" t="b">
        <v>0</v>
      </c>
      <c r="C20">
        <f>IF(AND(B20=TRUE,'Calculation Worksheet'!E10="ON"),VLOOKUP($B$1,Table6[#All],9,FALSE)+(E15-1)*6,0)</f>
        <v>0</v>
      </c>
    </row>
    <row r="21" spans="1:3">
      <c r="C21">
        <f>IF(AND(OR('Calculation Worksheet'!E10="ON",'Calculation Worksheet'!E10="PE",'Calculation Worksheet'!E10="BC",'Calculation Worksheet'!E10="AB"),COUNTIF('Calculation Worksheet'!F37:F44,"Yes")&gt;0),SUM(C15:C20),0)</f>
        <v>0</v>
      </c>
    </row>
  </sheetData>
  <pageMargins left="0.7" right="0.7" top="0.75" bottom="0.75" header="0.3" footer="0.3"/>
  <pageSetup orientation="portrait" r:id="rId1"/>
  <tableParts count="6">
    <tablePart r:id="rId2"/>
    <tablePart r:id="rId3"/>
    <tablePart r:id="rId4"/>
    <tablePart r:id="rId5"/>
    <tablePart r:id="rId6"/>
    <tablePart r:id="rId7"/>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workbookViewId="0">
      <selection sqref="A1:XFD1048576"/>
    </sheetView>
  </sheetViews>
  <sheetFormatPr baseColWidth="10" defaultColWidth="8.7265625" defaultRowHeight="14.5"/>
  <cols>
    <col min="1" max="1" width="46.81640625" customWidth="1"/>
    <col min="2" max="2" width="9.54296875" bestFit="1" customWidth="1"/>
    <col min="3" max="3" width="11.81640625" customWidth="1"/>
    <col min="4" max="4" width="11.1796875" customWidth="1"/>
  </cols>
  <sheetData>
    <row r="1" spans="1:9">
      <c r="A1" s="135" t="s">
        <v>116</v>
      </c>
      <c r="B1" s="136" t="s">
        <v>46</v>
      </c>
      <c r="C1" s="136" t="s">
        <v>9</v>
      </c>
      <c r="D1" s="136" t="s">
        <v>1</v>
      </c>
      <c r="E1" s="140" t="s">
        <v>259</v>
      </c>
      <c r="F1" s="140" t="s">
        <v>260</v>
      </c>
      <c r="G1" s="140" t="s">
        <v>118</v>
      </c>
      <c r="H1" s="140" t="s">
        <v>119</v>
      </c>
      <c r="I1" s="140" t="s">
        <v>121</v>
      </c>
    </row>
    <row r="2" spans="1:9">
      <c r="A2" s="135" t="s">
        <v>161</v>
      </c>
      <c r="B2" s="134">
        <v>40</v>
      </c>
      <c r="C2" s="134">
        <v>49</v>
      </c>
      <c r="D2" s="134">
        <v>10</v>
      </c>
      <c r="E2" s="139">
        <v>55.46</v>
      </c>
      <c r="F2" s="139">
        <v>21.08</v>
      </c>
      <c r="G2" s="139">
        <v>30</v>
      </c>
      <c r="H2" s="139">
        <v>37</v>
      </c>
      <c r="I2" s="139">
        <v>0</v>
      </c>
    </row>
    <row r="3" spans="1:9">
      <c r="A3" s="135" t="s">
        <v>162</v>
      </c>
      <c r="B3" s="134">
        <v>58</v>
      </c>
      <c r="C3" s="134">
        <v>92</v>
      </c>
      <c r="D3" s="134">
        <v>14</v>
      </c>
      <c r="E3" s="139">
        <v>55.46</v>
      </c>
      <c r="F3" s="139">
        <v>21.08</v>
      </c>
      <c r="G3" s="139">
        <v>30</v>
      </c>
      <c r="H3" s="139">
        <v>37</v>
      </c>
      <c r="I3" s="139">
        <v>0</v>
      </c>
    </row>
    <row r="4" spans="1:9">
      <c r="A4" s="135" t="s">
        <v>183</v>
      </c>
      <c r="B4" s="134">
        <v>46</v>
      </c>
      <c r="C4" s="134">
        <v>54</v>
      </c>
      <c r="D4" s="134">
        <v>12</v>
      </c>
      <c r="E4" s="139">
        <v>55.46</v>
      </c>
      <c r="F4" s="139">
        <v>21.08</v>
      </c>
      <c r="G4" s="139">
        <v>30</v>
      </c>
      <c r="H4" s="139">
        <v>37</v>
      </c>
      <c r="I4" s="139">
        <v>0</v>
      </c>
    </row>
    <row r="5" spans="1:9">
      <c r="A5" s="135" t="s">
        <v>184</v>
      </c>
      <c r="B5" s="134">
        <v>66</v>
      </c>
      <c r="C5" s="134">
        <v>101</v>
      </c>
      <c r="D5" s="134">
        <v>17</v>
      </c>
      <c r="E5" s="139">
        <v>55.46</v>
      </c>
      <c r="F5" s="139">
        <v>21.08</v>
      </c>
      <c r="G5" s="139">
        <v>30</v>
      </c>
      <c r="H5" s="139">
        <v>37</v>
      </c>
      <c r="I5" s="139">
        <v>0</v>
      </c>
    </row>
    <row r="6" spans="1:9">
      <c r="A6" s="135" t="s">
        <v>205</v>
      </c>
      <c r="B6" s="134">
        <v>53</v>
      </c>
      <c r="C6" s="134">
        <v>59</v>
      </c>
      <c r="D6" s="134">
        <v>13</v>
      </c>
      <c r="E6" s="139">
        <v>55.46</v>
      </c>
      <c r="F6" s="139">
        <v>21.08</v>
      </c>
      <c r="G6" s="139">
        <v>30</v>
      </c>
      <c r="H6" s="139">
        <v>37</v>
      </c>
      <c r="I6" s="139">
        <v>0</v>
      </c>
    </row>
    <row r="7" spans="1:9">
      <c r="A7" s="135" t="s">
        <v>206</v>
      </c>
      <c r="B7" s="134">
        <v>75</v>
      </c>
      <c r="C7" s="134">
        <v>110</v>
      </c>
      <c r="D7" s="134">
        <v>19</v>
      </c>
      <c r="E7" s="139">
        <v>55.46</v>
      </c>
      <c r="F7" s="139">
        <v>21.08</v>
      </c>
      <c r="G7" s="139">
        <v>30</v>
      </c>
      <c r="H7" s="139">
        <v>37</v>
      </c>
      <c r="I7" s="139">
        <v>0</v>
      </c>
    </row>
    <row r="8" spans="1:9">
      <c r="A8" s="135" t="s">
        <v>227</v>
      </c>
      <c r="B8" s="134">
        <v>59</v>
      </c>
      <c r="C8" s="134">
        <v>64</v>
      </c>
      <c r="D8" s="134">
        <v>15</v>
      </c>
      <c r="E8" s="139">
        <v>55.46</v>
      </c>
      <c r="F8" s="139">
        <v>21.08</v>
      </c>
      <c r="G8" s="139">
        <v>30</v>
      </c>
      <c r="H8" s="139">
        <v>37</v>
      </c>
      <c r="I8" s="139">
        <v>0</v>
      </c>
    </row>
    <row r="9" spans="1:9">
      <c r="A9" s="135" t="s">
        <v>228</v>
      </c>
      <c r="B9" s="134">
        <v>83</v>
      </c>
      <c r="C9" s="134">
        <v>119</v>
      </c>
      <c r="D9" s="134">
        <v>21</v>
      </c>
      <c r="E9" s="139">
        <v>55.46</v>
      </c>
      <c r="F9" s="139">
        <v>21.08</v>
      </c>
      <c r="G9" s="139">
        <v>30</v>
      </c>
      <c r="H9" s="139">
        <v>37</v>
      </c>
      <c r="I9" s="139">
        <v>0</v>
      </c>
    </row>
    <row r="10" spans="1:9">
      <c r="A10" s="135" t="s">
        <v>139</v>
      </c>
      <c r="B10" s="133">
        <v>33</v>
      </c>
      <c r="C10" s="133">
        <v>44</v>
      </c>
      <c r="D10" s="133">
        <v>8</v>
      </c>
      <c r="E10" s="139">
        <v>55.46</v>
      </c>
      <c r="F10" s="139">
        <v>21.08</v>
      </c>
      <c r="G10" s="139">
        <v>30</v>
      </c>
      <c r="H10" s="139">
        <v>37</v>
      </c>
      <c r="I10" s="139">
        <v>0</v>
      </c>
    </row>
    <row r="11" spans="1:9">
      <c r="A11" s="135" t="s">
        <v>140</v>
      </c>
      <c r="B11" s="133">
        <v>0</v>
      </c>
      <c r="C11" s="133">
        <v>0</v>
      </c>
      <c r="D11" s="133">
        <v>0</v>
      </c>
      <c r="E11" s="139">
        <v>55.46</v>
      </c>
      <c r="F11" s="139">
        <v>21.08</v>
      </c>
      <c r="G11" s="139">
        <v>30</v>
      </c>
      <c r="H11" s="139">
        <v>37</v>
      </c>
      <c r="I11" s="139">
        <v>0</v>
      </c>
    </row>
    <row r="12" spans="1:9">
      <c r="A12" s="135" t="s">
        <v>165</v>
      </c>
      <c r="B12" s="134">
        <v>42</v>
      </c>
      <c r="C12" s="134">
        <v>28</v>
      </c>
      <c r="D12" s="134">
        <v>18</v>
      </c>
      <c r="E12" s="114">
        <v>61.73</v>
      </c>
      <c r="F12" s="114">
        <v>10.08</v>
      </c>
      <c r="G12" s="139">
        <v>30</v>
      </c>
      <c r="H12" s="114">
        <v>37</v>
      </c>
      <c r="I12" s="114">
        <v>0</v>
      </c>
    </row>
    <row r="13" spans="1:9">
      <c r="A13" s="135" t="s">
        <v>163</v>
      </c>
      <c r="B13" s="134">
        <v>45</v>
      </c>
      <c r="C13" s="134">
        <v>28</v>
      </c>
      <c r="D13" s="134">
        <v>10</v>
      </c>
      <c r="E13" s="139">
        <v>61.73</v>
      </c>
      <c r="F13" s="139">
        <v>10.08</v>
      </c>
      <c r="G13" s="139">
        <v>30</v>
      </c>
      <c r="H13" s="139">
        <v>37</v>
      </c>
      <c r="I13" s="139">
        <v>0</v>
      </c>
    </row>
    <row r="14" spans="1:9">
      <c r="A14" s="135" t="s">
        <v>166</v>
      </c>
      <c r="B14" s="134">
        <v>49</v>
      </c>
      <c r="C14" s="134">
        <v>46</v>
      </c>
      <c r="D14" s="134">
        <v>18</v>
      </c>
      <c r="E14" s="139">
        <v>61.73</v>
      </c>
      <c r="F14" s="139">
        <v>10.08</v>
      </c>
      <c r="G14" s="139">
        <v>30</v>
      </c>
      <c r="H14" s="139">
        <v>37</v>
      </c>
      <c r="I14" s="139">
        <v>0</v>
      </c>
    </row>
    <row r="15" spans="1:9">
      <c r="A15" s="135" t="s">
        <v>164</v>
      </c>
      <c r="B15" s="134">
        <v>55</v>
      </c>
      <c r="C15" s="134">
        <v>46</v>
      </c>
      <c r="D15" s="134">
        <v>10</v>
      </c>
      <c r="E15" s="139">
        <v>61.73</v>
      </c>
      <c r="F15" s="139">
        <v>10.08</v>
      </c>
      <c r="G15" s="139">
        <v>30</v>
      </c>
      <c r="H15" s="139">
        <v>37</v>
      </c>
      <c r="I15" s="139">
        <v>0</v>
      </c>
    </row>
    <row r="16" spans="1:9">
      <c r="A16" s="135" t="s">
        <v>187</v>
      </c>
      <c r="B16" s="134">
        <v>69</v>
      </c>
      <c r="C16" s="134">
        <v>47</v>
      </c>
      <c r="D16" s="134">
        <v>26</v>
      </c>
      <c r="E16" s="139">
        <v>61.73</v>
      </c>
      <c r="F16" s="139">
        <v>10.08</v>
      </c>
      <c r="G16" s="139">
        <v>30</v>
      </c>
      <c r="H16" s="139">
        <v>37</v>
      </c>
      <c r="I16" s="139">
        <v>0</v>
      </c>
    </row>
    <row r="17" spans="1:9">
      <c r="A17" s="135" t="s">
        <v>185</v>
      </c>
      <c r="B17" s="134">
        <v>66</v>
      </c>
      <c r="C17" s="134">
        <v>47</v>
      </c>
      <c r="D17" s="134">
        <v>11</v>
      </c>
      <c r="E17" s="139">
        <v>61.73</v>
      </c>
      <c r="F17" s="139">
        <v>10.08</v>
      </c>
      <c r="G17" s="139">
        <v>30</v>
      </c>
      <c r="H17" s="139">
        <v>37</v>
      </c>
      <c r="I17" s="139">
        <v>0</v>
      </c>
    </row>
    <row r="18" spans="1:9">
      <c r="A18" s="135" t="s">
        <v>188</v>
      </c>
      <c r="B18" s="134">
        <v>81</v>
      </c>
      <c r="C18" s="134">
        <v>78</v>
      </c>
      <c r="D18" s="134">
        <v>26</v>
      </c>
      <c r="E18" s="139">
        <v>61.73</v>
      </c>
      <c r="F18" s="139">
        <v>10.08</v>
      </c>
      <c r="G18" s="139">
        <v>30</v>
      </c>
      <c r="H18" s="139">
        <v>37</v>
      </c>
      <c r="I18" s="139">
        <v>0</v>
      </c>
    </row>
    <row r="19" spans="1:9">
      <c r="A19" s="135" t="s">
        <v>186</v>
      </c>
      <c r="B19" s="134">
        <v>79</v>
      </c>
      <c r="C19" s="134">
        <v>78</v>
      </c>
      <c r="D19" s="134">
        <v>14</v>
      </c>
      <c r="E19" s="139">
        <v>61.73</v>
      </c>
      <c r="F19" s="139">
        <v>10.08</v>
      </c>
      <c r="G19" s="139">
        <v>30</v>
      </c>
      <c r="H19" s="139">
        <v>37</v>
      </c>
      <c r="I19" s="139">
        <v>0</v>
      </c>
    </row>
    <row r="20" spans="1:9">
      <c r="A20" s="135" t="s">
        <v>209</v>
      </c>
      <c r="B20" s="134">
        <v>81</v>
      </c>
      <c r="C20" s="134">
        <v>48</v>
      </c>
      <c r="D20" s="134">
        <v>36</v>
      </c>
      <c r="E20" s="139">
        <v>61.73</v>
      </c>
      <c r="F20" s="139">
        <v>10.08</v>
      </c>
      <c r="G20" s="139">
        <v>30</v>
      </c>
      <c r="H20" s="139">
        <v>37</v>
      </c>
      <c r="I20" s="139">
        <v>0</v>
      </c>
    </row>
    <row r="21" spans="1:9">
      <c r="A21" s="135" t="s">
        <v>207</v>
      </c>
      <c r="B21" s="134">
        <v>72</v>
      </c>
      <c r="C21" s="134">
        <v>48</v>
      </c>
      <c r="D21" s="134">
        <v>12</v>
      </c>
      <c r="E21" s="139">
        <v>61.73</v>
      </c>
      <c r="F21" s="139">
        <v>10.08</v>
      </c>
      <c r="G21" s="139">
        <v>30</v>
      </c>
      <c r="H21" s="139">
        <v>37</v>
      </c>
      <c r="I21" s="139">
        <v>0</v>
      </c>
    </row>
    <row r="22" spans="1:9">
      <c r="A22" s="135" t="s">
        <v>210</v>
      </c>
      <c r="B22" s="134">
        <v>93</v>
      </c>
      <c r="C22" s="134">
        <v>79</v>
      </c>
      <c r="D22" s="134">
        <v>36</v>
      </c>
      <c r="E22" s="139">
        <v>61.73</v>
      </c>
      <c r="F22" s="139">
        <v>10.08</v>
      </c>
      <c r="G22" s="139">
        <v>30</v>
      </c>
      <c r="H22" s="139">
        <v>37</v>
      </c>
      <c r="I22" s="139">
        <v>0</v>
      </c>
    </row>
    <row r="23" spans="1:9">
      <c r="A23" s="135" t="s">
        <v>208</v>
      </c>
      <c r="B23" s="134">
        <v>80</v>
      </c>
      <c r="C23" s="134">
        <v>79</v>
      </c>
      <c r="D23" s="134">
        <v>18</v>
      </c>
      <c r="E23" s="139">
        <v>61.73</v>
      </c>
      <c r="F23" s="139">
        <v>10.08</v>
      </c>
      <c r="G23" s="139">
        <v>30</v>
      </c>
      <c r="H23" s="139">
        <v>37</v>
      </c>
      <c r="I23" s="139">
        <v>0</v>
      </c>
    </row>
    <row r="24" spans="1:9">
      <c r="A24" s="135" t="s">
        <v>231</v>
      </c>
      <c r="B24" s="134">
        <v>91</v>
      </c>
      <c r="C24" s="134">
        <v>58</v>
      </c>
      <c r="D24" s="134">
        <v>54</v>
      </c>
      <c r="E24" s="139">
        <v>61.73</v>
      </c>
      <c r="F24" s="139">
        <v>10.08</v>
      </c>
      <c r="G24" s="139">
        <v>30</v>
      </c>
      <c r="H24" s="139">
        <v>37</v>
      </c>
      <c r="I24" s="139">
        <v>0</v>
      </c>
    </row>
    <row r="25" spans="1:9">
      <c r="A25" s="135" t="s">
        <v>229</v>
      </c>
      <c r="B25" s="134">
        <v>85</v>
      </c>
      <c r="C25" s="134">
        <v>58</v>
      </c>
      <c r="D25" s="134">
        <v>14</v>
      </c>
      <c r="E25" s="139">
        <v>61.73</v>
      </c>
      <c r="F25" s="139">
        <v>10.08</v>
      </c>
      <c r="G25" s="139">
        <v>30</v>
      </c>
      <c r="H25" s="139">
        <v>37</v>
      </c>
      <c r="I25" s="139">
        <v>0</v>
      </c>
    </row>
    <row r="26" spans="1:9">
      <c r="A26" s="135" t="s">
        <v>232</v>
      </c>
      <c r="B26" s="134">
        <v>105</v>
      </c>
      <c r="C26" s="134">
        <v>96</v>
      </c>
      <c r="D26" s="134">
        <v>54</v>
      </c>
      <c r="E26" s="139">
        <v>61.73</v>
      </c>
      <c r="F26" s="139">
        <v>10.08</v>
      </c>
      <c r="G26" s="139">
        <v>30</v>
      </c>
      <c r="H26" s="139">
        <v>37</v>
      </c>
      <c r="I26" s="139">
        <v>0</v>
      </c>
    </row>
    <row r="27" spans="1:9">
      <c r="A27" s="135" t="s">
        <v>230</v>
      </c>
      <c r="B27" s="134">
        <v>97</v>
      </c>
      <c r="C27" s="134">
        <v>96</v>
      </c>
      <c r="D27" s="134">
        <v>25</v>
      </c>
      <c r="E27" s="139">
        <v>61.73</v>
      </c>
      <c r="F27" s="139">
        <v>10.08</v>
      </c>
      <c r="G27" s="139">
        <v>30</v>
      </c>
      <c r="H27" s="139">
        <v>37</v>
      </c>
      <c r="I27" s="139">
        <v>0</v>
      </c>
    </row>
    <row r="28" spans="1:9">
      <c r="A28" s="135" t="s">
        <v>143</v>
      </c>
      <c r="B28" s="133">
        <v>35</v>
      </c>
      <c r="C28" s="133">
        <v>25</v>
      </c>
      <c r="D28" s="133">
        <v>12</v>
      </c>
      <c r="E28" s="139">
        <v>61.73</v>
      </c>
      <c r="F28" s="139">
        <v>10.08</v>
      </c>
      <c r="G28" s="139">
        <v>30</v>
      </c>
      <c r="H28" s="139">
        <v>37</v>
      </c>
      <c r="I28" s="139">
        <v>0</v>
      </c>
    </row>
    <row r="29" spans="1:9">
      <c r="A29" s="135" t="s">
        <v>141</v>
      </c>
      <c r="B29" s="133">
        <v>37</v>
      </c>
      <c r="C29" s="133">
        <v>25</v>
      </c>
      <c r="D29" s="133">
        <v>9</v>
      </c>
      <c r="E29" s="139">
        <v>61.73</v>
      </c>
      <c r="F29" s="139">
        <v>10.08</v>
      </c>
      <c r="G29" s="139">
        <v>30</v>
      </c>
      <c r="H29" s="139">
        <v>37</v>
      </c>
      <c r="I29" s="139">
        <v>0</v>
      </c>
    </row>
    <row r="30" spans="1:9">
      <c r="A30" s="135" t="s">
        <v>144</v>
      </c>
      <c r="B30" s="133">
        <v>0</v>
      </c>
      <c r="C30" s="133">
        <v>0</v>
      </c>
      <c r="D30" s="133">
        <v>0</v>
      </c>
      <c r="E30" s="139">
        <v>61.73</v>
      </c>
      <c r="F30" s="139">
        <v>10.08</v>
      </c>
      <c r="G30" s="139">
        <v>30</v>
      </c>
      <c r="H30" s="139">
        <v>37</v>
      </c>
      <c r="I30" s="139">
        <v>0</v>
      </c>
    </row>
    <row r="31" spans="1:9">
      <c r="A31" s="135" t="s">
        <v>142</v>
      </c>
      <c r="B31" s="133">
        <v>0</v>
      </c>
      <c r="C31" s="133">
        <v>0</v>
      </c>
      <c r="D31" s="133">
        <v>0</v>
      </c>
      <c r="E31" s="139">
        <v>61.73</v>
      </c>
      <c r="F31" s="139">
        <v>10.08</v>
      </c>
      <c r="G31" s="139">
        <v>30</v>
      </c>
      <c r="H31" s="139">
        <v>37</v>
      </c>
      <c r="I31" s="139">
        <v>0</v>
      </c>
    </row>
    <row r="32" spans="1:9">
      <c r="A32" s="135" t="s">
        <v>167</v>
      </c>
      <c r="B32" s="134">
        <v>31</v>
      </c>
      <c r="C32" s="134">
        <v>28</v>
      </c>
      <c r="D32" s="134">
        <v>8</v>
      </c>
      <c r="E32" s="139">
        <v>0</v>
      </c>
      <c r="F32" s="139">
        <v>0</v>
      </c>
      <c r="G32" s="139">
        <v>0</v>
      </c>
      <c r="H32" s="139">
        <v>0</v>
      </c>
      <c r="I32" s="139">
        <v>0</v>
      </c>
    </row>
    <row r="33" spans="1:9">
      <c r="A33" s="135" t="s">
        <v>168</v>
      </c>
      <c r="B33" s="134">
        <v>45</v>
      </c>
      <c r="C33" s="134">
        <v>51</v>
      </c>
      <c r="D33" s="134">
        <v>11</v>
      </c>
      <c r="E33" s="139">
        <v>0</v>
      </c>
      <c r="F33" s="139">
        <v>0</v>
      </c>
      <c r="G33" s="139">
        <v>0</v>
      </c>
      <c r="H33" s="139">
        <v>0</v>
      </c>
      <c r="I33" s="139">
        <v>0</v>
      </c>
    </row>
    <row r="34" spans="1:9">
      <c r="A34" s="135" t="s">
        <v>189</v>
      </c>
      <c r="B34" s="134">
        <v>37</v>
      </c>
      <c r="C34" s="134">
        <v>33</v>
      </c>
      <c r="D34" s="134">
        <v>9</v>
      </c>
      <c r="E34" s="139">
        <v>0</v>
      </c>
      <c r="F34" s="139">
        <v>0</v>
      </c>
      <c r="G34" s="139">
        <v>0</v>
      </c>
      <c r="H34" s="139">
        <v>0</v>
      </c>
      <c r="I34" s="139">
        <v>0</v>
      </c>
    </row>
    <row r="35" spans="1:9">
      <c r="A35" s="135" t="s">
        <v>190</v>
      </c>
      <c r="B35" s="134">
        <v>54</v>
      </c>
      <c r="C35" s="134">
        <v>60</v>
      </c>
      <c r="D35" s="134">
        <v>13</v>
      </c>
      <c r="E35" s="139">
        <v>0</v>
      </c>
      <c r="F35" s="139">
        <v>0</v>
      </c>
      <c r="G35" s="139">
        <v>0</v>
      </c>
      <c r="H35" s="139">
        <v>0</v>
      </c>
      <c r="I35" s="139">
        <v>0</v>
      </c>
    </row>
    <row r="36" spans="1:9">
      <c r="A36" s="135" t="s">
        <v>211</v>
      </c>
      <c r="B36" s="134">
        <v>44</v>
      </c>
      <c r="C36" s="134">
        <v>38</v>
      </c>
      <c r="D36" s="134">
        <v>11</v>
      </c>
      <c r="E36" s="139">
        <v>0</v>
      </c>
      <c r="F36" s="139">
        <v>0</v>
      </c>
      <c r="G36" s="139">
        <v>0</v>
      </c>
      <c r="H36" s="139">
        <v>0</v>
      </c>
      <c r="I36" s="139">
        <v>0</v>
      </c>
    </row>
    <row r="37" spans="1:9">
      <c r="A37" s="135" t="s">
        <v>212</v>
      </c>
      <c r="B37" s="134">
        <v>62</v>
      </c>
      <c r="C37" s="134">
        <v>69</v>
      </c>
      <c r="D37" s="134">
        <v>16</v>
      </c>
      <c r="E37" s="139">
        <v>0</v>
      </c>
      <c r="F37" s="139">
        <v>0</v>
      </c>
      <c r="G37" s="139">
        <v>0</v>
      </c>
      <c r="H37" s="139">
        <v>0</v>
      </c>
      <c r="I37" s="139">
        <v>0</v>
      </c>
    </row>
    <row r="38" spans="1:9">
      <c r="A38" s="135" t="s">
        <v>233</v>
      </c>
      <c r="B38" s="134">
        <v>50</v>
      </c>
      <c r="C38" s="134">
        <v>43</v>
      </c>
      <c r="D38" s="134">
        <v>13</v>
      </c>
      <c r="E38" s="139">
        <v>0</v>
      </c>
      <c r="F38" s="139">
        <v>0</v>
      </c>
      <c r="G38" s="139">
        <v>0</v>
      </c>
      <c r="H38" s="139">
        <v>0</v>
      </c>
      <c r="I38" s="139">
        <v>0</v>
      </c>
    </row>
    <row r="39" spans="1:9">
      <c r="A39" s="135" t="s">
        <v>234</v>
      </c>
      <c r="B39" s="134">
        <v>71</v>
      </c>
      <c r="C39" s="134">
        <v>78</v>
      </c>
      <c r="D39" s="134">
        <v>18</v>
      </c>
      <c r="E39" s="139">
        <v>0</v>
      </c>
      <c r="F39" s="139">
        <v>0</v>
      </c>
      <c r="G39" s="139">
        <v>0</v>
      </c>
      <c r="H39" s="139">
        <v>0</v>
      </c>
      <c r="I39" s="139">
        <v>0</v>
      </c>
    </row>
    <row r="40" spans="1:9">
      <c r="A40" s="135" t="s">
        <v>145</v>
      </c>
      <c r="B40" s="133">
        <v>25</v>
      </c>
      <c r="C40" s="133">
        <v>23</v>
      </c>
      <c r="D40" s="133">
        <v>6</v>
      </c>
      <c r="E40" s="139">
        <v>0</v>
      </c>
      <c r="F40" s="139">
        <v>0</v>
      </c>
      <c r="G40" s="139">
        <v>0</v>
      </c>
      <c r="H40" s="139">
        <v>0</v>
      </c>
      <c r="I40" s="139">
        <v>0</v>
      </c>
    </row>
    <row r="41" spans="1:9">
      <c r="A41" s="135" t="s">
        <v>146</v>
      </c>
      <c r="B41" s="134">
        <v>0</v>
      </c>
      <c r="C41" s="134">
        <v>0</v>
      </c>
      <c r="D41" s="134">
        <v>0</v>
      </c>
      <c r="E41" s="139">
        <v>0</v>
      </c>
      <c r="F41" s="139">
        <v>0</v>
      </c>
      <c r="G41" s="139">
        <v>0</v>
      </c>
      <c r="H41" s="139">
        <v>0</v>
      </c>
      <c r="I41" s="139">
        <v>0</v>
      </c>
    </row>
    <row r="42" spans="1:9">
      <c r="A42" s="135" t="s">
        <v>171</v>
      </c>
      <c r="B42" s="134">
        <v>73</v>
      </c>
      <c r="C42" s="134">
        <v>39</v>
      </c>
      <c r="D42" s="134">
        <v>26</v>
      </c>
      <c r="E42" s="114">
        <v>62.23</v>
      </c>
      <c r="F42" s="114">
        <v>12.7</v>
      </c>
      <c r="G42" s="139">
        <v>30</v>
      </c>
      <c r="H42" s="114">
        <v>37</v>
      </c>
      <c r="I42" s="114">
        <v>18</v>
      </c>
    </row>
    <row r="43" spans="1:9">
      <c r="A43" s="135" t="s">
        <v>169</v>
      </c>
      <c r="B43" s="134">
        <v>44</v>
      </c>
      <c r="C43" s="134">
        <v>39</v>
      </c>
      <c r="D43" s="134">
        <v>12</v>
      </c>
      <c r="E43" s="139">
        <v>62.23</v>
      </c>
      <c r="F43" s="139">
        <v>12.7</v>
      </c>
      <c r="G43" s="139">
        <v>30</v>
      </c>
      <c r="H43" s="139">
        <v>37</v>
      </c>
      <c r="I43" s="139">
        <v>18</v>
      </c>
    </row>
    <row r="44" spans="1:9">
      <c r="A44" s="135" t="s">
        <v>172</v>
      </c>
      <c r="B44" s="134">
        <v>85</v>
      </c>
      <c r="C44" s="134">
        <v>41</v>
      </c>
      <c r="D44" s="134">
        <v>30</v>
      </c>
      <c r="E44" s="139">
        <v>62.23</v>
      </c>
      <c r="F44" s="139">
        <v>12.7</v>
      </c>
      <c r="G44" s="139">
        <v>30</v>
      </c>
      <c r="H44" s="139">
        <v>37</v>
      </c>
      <c r="I44" s="139">
        <v>18</v>
      </c>
    </row>
    <row r="45" spans="1:9">
      <c r="A45" s="135" t="s">
        <v>170</v>
      </c>
      <c r="B45" s="134">
        <v>47</v>
      </c>
      <c r="C45" s="134">
        <v>41</v>
      </c>
      <c r="D45" s="134">
        <v>12</v>
      </c>
      <c r="E45" s="139">
        <v>62.23</v>
      </c>
      <c r="F45" s="139">
        <v>12.7</v>
      </c>
      <c r="G45" s="139">
        <v>30</v>
      </c>
      <c r="H45" s="139">
        <v>37</v>
      </c>
      <c r="I45" s="139">
        <v>18</v>
      </c>
    </row>
    <row r="46" spans="1:9">
      <c r="A46" s="135" t="s">
        <v>193</v>
      </c>
      <c r="B46" s="134">
        <v>128</v>
      </c>
      <c r="C46" s="134">
        <v>61</v>
      </c>
      <c r="D46" s="134">
        <v>46</v>
      </c>
      <c r="E46" s="139">
        <v>62.23</v>
      </c>
      <c r="F46" s="139">
        <v>12.7</v>
      </c>
      <c r="G46" s="139">
        <v>30</v>
      </c>
      <c r="H46" s="139">
        <v>37</v>
      </c>
      <c r="I46" s="139">
        <v>18</v>
      </c>
    </row>
    <row r="47" spans="1:9">
      <c r="A47" s="135" t="s">
        <v>191</v>
      </c>
      <c r="B47" s="134">
        <v>61</v>
      </c>
      <c r="C47" s="134">
        <v>61</v>
      </c>
      <c r="D47" s="134">
        <v>14</v>
      </c>
      <c r="E47" s="139">
        <v>62.23</v>
      </c>
      <c r="F47" s="139">
        <v>12.7</v>
      </c>
      <c r="G47" s="139">
        <v>30</v>
      </c>
      <c r="H47" s="139">
        <v>37</v>
      </c>
      <c r="I47" s="139">
        <v>18</v>
      </c>
    </row>
    <row r="48" spans="1:9">
      <c r="A48" s="135" t="s">
        <v>194</v>
      </c>
      <c r="B48" s="134">
        <v>148</v>
      </c>
      <c r="C48" s="134">
        <v>69</v>
      </c>
      <c r="D48" s="134">
        <v>53</v>
      </c>
      <c r="E48" s="139">
        <v>62.23</v>
      </c>
      <c r="F48" s="139">
        <v>12.7</v>
      </c>
      <c r="G48" s="139">
        <v>30</v>
      </c>
      <c r="H48" s="139">
        <v>37</v>
      </c>
      <c r="I48" s="139">
        <v>18</v>
      </c>
    </row>
    <row r="49" spans="1:9">
      <c r="A49" s="135" t="s">
        <v>192</v>
      </c>
      <c r="B49" s="134">
        <v>66</v>
      </c>
      <c r="C49" s="134">
        <v>69</v>
      </c>
      <c r="D49" s="134">
        <v>16</v>
      </c>
      <c r="E49" s="139">
        <v>62.23</v>
      </c>
      <c r="F49" s="139">
        <v>12.7</v>
      </c>
      <c r="G49" s="139">
        <v>30</v>
      </c>
      <c r="H49" s="139">
        <v>37</v>
      </c>
      <c r="I49" s="139">
        <v>18</v>
      </c>
    </row>
    <row r="50" spans="1:9">
      <c r="A50" s="135" t="s">
        <v>215</v>
      </c>
      <c r="B50" s="134">
        <v>145</v>
      </c>
      <c r="C50" s="134">
        <v>70</v>
      </c>
      <c r="D50" s="134">
        <v>52</v>
      </c>
      <c r="E50" s="139">
        <v>62.23</v>
      </c>
      <c r="F50" s="139">
        <v>12.7</v>
      </c>
      <c r="G50" s="139">
        <v>30</v>
      </c>
      <c r="H50" s="139">
        <v>37</v>
      </c>
      <c r="I50" s="139">
        <v>18</v>
      </c>
    </row>
    <row r="51" spans="1:9">
      <c r="A51" s="135" t="s">
        <v>213</v>
      </c>
      <c r="B51" s="134">
        <v>66</v>
      </c>
      <c r="C51" s="134">
        <v>70</v>
      </c>
      <c r="D51" s="134">
        <v>17</v>
      </c>
      <c r="E51" s="139">
        <v>62.23</v>
      </c>
      <c r="F51" s="139">
        <v>12.7</v>
      </c>
      <c r="G51" s="139">
        <v>30</v>
      </c>
      <c r="H51" s="139">
        <v>37</v>
      </c>
      <c r="I51" s="139">
        <v>18</v>
      </c>
    </row>
    <row r="52" spans="1:9">
      <c r="A52" s="135" t="s">
        <v>216</v>
      </c>
      <c r="B52" s="134">
        <v>169</v>
      </c>
      <c r="C52" s="134">
        <v>79</v>
      </c>
      <c r="D52" s="134">
        <v>60</v>
      </c>
      <c r="E52" s="139">
        <v>62.23</v>
      </c>
      <c r="F52" s="139">
        <v>12.7</v>
      </c>
      <c r="G52" s="139">
        <v>30</v>
      </c>
      <c r="H52" s="139">
        <v>37</v>
      </c>
      <c r="I52" s="139">
        <v>18</v>
      </c>
    </row>
    <row r="53" spans="1:9">
      <c r="A53" s="135" t="s">
        <v>214</v>
      </c>
      <c r="B53" s="134">
        <v>71</v>
      </c>
      <c r="C53" s="134">
        <v>79</v>
      </c>
      <c r="D53" s="134">
        <v>19</v>
      </c>
      <c r="E53" s="139">
        <v>62.23</v>
      </c>
      <c r="F53" s="139">
        <v>12.7</v>
      </c>
      <c r="G53" s="139">
        <v>30</v>
      </c>
      <c r="H53" s="139">
        <v>37</v>
      </c>
      <c r="I53" s="139">
        <v>18</v>
      </c>
    </row>
    <row r="54" spans="1:9">
      <c r="A54" s="135" t="s">
        <v>237</v>
      </c>
      <c r="B54" s="134">
        <v>194</v>
      </c>
      <c r="C54" s="134">
        <v>91</v>
      </c>
      <c r="D54" s="134">
        <v>69</v>
      </c>
      <c r="E54" s="139">
        <v>62.23</v>
      </c>
      <c r="F54" s="139">
        <v>12.7</v>
      </c>
      <c r="G54" s="139">
        <v>30</v>
      </c>
      <c r="H54" s="139">
        <v>37</v>
      </c>
      <c r="I54" s="139">
        <v>18</v>
      </c>
    </row>
    <row r="55" spans="1:9">
      <c r="A55" s="135" t="s">
        <v>235</v>
      </c>
      <c r="B55" s="134">
        <v>78</v>
      </c>
      <c r="C55" s="134">
        <v>91</v>
      </c>
      <c r="D55" s="134">
        <v>21</v>
      </c>
      <c r="E55" s="139">
        <v>62.23</v>
      </c>
      <c r="F55" s="139">
        <v>12.7</v>
      </c>
      <c r="G55" s="139">
        <v>30</v>
      </c>
      <c r="H55" s="139">
        <v>37</v>
      </c>
      <c r="I55" s="139">
        <v>18</v>
      </c>
    </row>
    <row r="56" spans="1:9">
      <c r="A56" s="135" t="s">
        <v>238</v>
      </c>
      <c r="B56" s="134">
        <v>225</v>
      </c>
      <c r="C56" s="134">
        <v>105</v>
      </c>
      <c r="D56" s="134">
        <v>81</v>
      </c>
      <c r="E56" s="139">
        <v>62.23</v>
      </c>
      <c r="F56" s="139">
        <v>12.7</v>
      </c>
      <c r="G56" s="139">
        <v>30</v>
      </c>
      <c r="H56" s="139">
        <v>37</v>
      </c>
      <c r="I56" s="139">
        <v>18</v>
      </c>
    </row>
    <row r="57" spans="1:9">
      <c r="A57" s="135" t="s">
        <v>236</v>
      </c>
      <c r="B57" s="134">
        <v>87</v>
      </c>
      <c r="C57" s="134">
        <v>105</v>
      </c>
      <c r="D57" s="134">
        <v>25</v>
      </c>
      <c r="E57" s="139">
        <v>62.23</v>
      </c>
      <c r="F57" s="139">
        <v>12.7</v>
      </c>
      <c r="G57" s="139">
        <v>30</v>
      </c>
      <c r="H57" s="139">
        <v>37</v>
      </c>
      <c r="I57" s="139">
        <v>18</v>
      </c>
    </row>
    <row r="58" spans="1:9">
      <c r="A58" s="135" t="s">
        <v>149</v>
      </c>
      <c r="B58" s="134">
        <v>48</v>
      </c>
      <c r="C58" s="134">
        <v>28</v>
      </c>
      <c r="D58" s="134">
        <v>17</v>
      </c>
      <c r="E58" s="139">
        <v>62.23</v>
      </c>
      <c r="F58" s="139">
        <v>12.7</v>
      </c>
      <c r="G58" s="139">
        <v>30</v>
      </c>
      <c r="H58" s="139">
        <v>37</v>
      </c>
      <c r="I58" s="139">
        <v>18</v>
      </c>
    </row>
    <row r="59" spans="1:9">
      <c r="A59" s="135" t="s">
        <v>147</v>
      </c>
      <c r="B59" s="134">
        <v>38</v>
      </c>
      <c r="C59" s="134">
        <v>28</v>
      </c>
      <c r="D59" s="134">
        <v>8</v>
      </c>
      <c r="E59" s="139">
        <v>62.23</v>
      </c>
      <c r="F59" s="139">
        <v>12.7</v>
      </c>
      <c r="G59" s="139">
        <v>30</v>
      </c>
      <c r="H59" s="139">
        <v>37</v>
      </c>
      <c r="I59" s="139">
        <v>18</v>
      </c>
    </row>
    <row r="60" spans="1:9">
      <c r="A60" s="135" t="s">
        <v>150</v>
      </c>
      <c r="B60" s="134">
        <v>0</v>
      </c>
      <c r="C60" s="134">
        <v>0</v>
      </c>
      <c r="D60" s="134">
        <v>0</v>
      </c>
      <c r="E60" s="139">
        <v>62.23</v>
      </c>
      <c r="F60" s="139">
        <v>12.7</v>
      </c>
      <c r="G60" s="139">
        <v>30</v>
      </c>
      <c r="H60" s="139">
        <v>37</v>
      </c>
      <c r="I60" s="139">
        <v>18</v>
      </c>
    </row>
    <row r="61" spans="1:9">
      <c r="A61" s="135" t="s">
        <v>148</v>
      </c>
      <c r="B61" s="134">
        <v>0</v>
      </c>
      <c r="C61" s="134">
        <v>0</v>
      </c>
      <c r="D61" s="134">
        <v>0</v>
      </c>
      <c r="E61" s="139">
        <v>62.23</v>
      </c>
      <c r="F61" s="139">
        <v>12.7</v>
      </c>
      <c r="G61" s="139">
        <v>30</v>
      </c>
      <c r="H61" s="139">
        <v>37</v>
      </c>
      <c r="I61" s="139">
        <v>18</v>
      </c>
    </row>
    <row r="62" spans="1:9">
      <c r="A62" s="135" t="s">
        <v>175</v>
      </c>
      <c r="B62" s="134">
        <v>94</v>
      </c>
      <c r="C62" s="134">
        <v>9</v>
      </c>
      <c r="D62" s="134">
        <v>25</v>
      </c>
      <c r="E62" s="114">
        <v>32.590000000000003</v>
      </c>
      <c r="F62" s="114">
        <v>17.32</v>
      </c>
      <c r="G62" s="114">
        <v>0</v>
      </c>
      <c r="H62" s="114">
        <v>0</v>
      </c>
      <c r="I62" s="114">
        <v>0</v>
      </c>
    </row>
    <row r="63" spans="1:9">
      <c r="A63" s="135" t="s">
        <v>173</v>
      </c>
      <c r="B63" s="134">
        <v>64</v>
      </c>
      <c r="C63" s="134">
        <v>9</v>
      </c>
      <c r="D63" s="134">
        <v>17</v>
      </c>
      <c r="E63" s="114">
        <v>32.590000000000003</v>
      </c>
      <c r="F63" s="114">
        <v>17.32</v>
      </c>
      <c r="G63" s="114">
        <v>0</v>
      </c>
      <c r="H63" s="114">
        <v>0</v>
      </c>
      <c r="I63" s="114">
        <v>0</v>
      </c>
    </row>
    <row r="64" spans="1:9">
      <c r="A64" s="135" t="s">
        <v>176</v>
      </c>
      <c r="B64" s="134">
        <v>113</v>
      </c>
      <c r="C64" s="134">
        <v>11</v>
      </c>
      <c r="D64" s="134">
        <v>30</v>
      </c>
      <c r="E64" s="114">
        <v>32.590000000000003</v>
      </c>
      <c r="F64" s="114">
        <v>17.32</v>
      </c>
      <c r="G64" s="114">
        <v>0</v>
      </c>
      <c r="H64" s="114">
        <v>0</v>
      </c>
      <c r="I64" s="114">
        <v>0</v>
      </c>
    </row>
    <row r="65" spans="1:9">
      <c r="A65" s="135" t="s">
        <v>174</v>
      </c>
      <c r="B65" s="134">
        <v>77</v>
      </c>
      <c r="C65" s="134">
        <v>11</v>
      </c>
      <c r="D65" s="134">
        <v>20</v>
      </c>
      <c r="E65" s="114">
        <v>32.590000000000003</v>
      </c>
      <c r="F65" s="114">
        <v>17.32</v>
      </c>
      <c r="G65" s="114">
        <v>0</v>
      </c>
      <c r="H65" s="114">
        <v>0</v>
      </c>
      <c r="I65" s="114">
        <v>0</v>
      </c>
    </row>
    <row r="66" spans="1:9">
      <c r="A66" s="135" t="s">
        <v>197</v>
      </c>
      <c r="B66" s="134">
        <v>125</v>
      </c>
      <c r="C66" s="134">
        <v>12</v>
      </c>
      <c r="D66" s="134">
        <v>33</v>
      </c>
      <c r="E66" s="114">
        <v>32.590000000000003</v>
      </c>
      <c r="F66" s="114">
        <v>17.32</v>
      </c>
      <c r="G66" s="114">
        <v>0</v>
      </c>
      <c r="H66" s="114">
        <v>0</v>
      </c>
      <c r="I66" s="114">
        <v>0</v>
      </c>
    </row>
    <row r="67" spans="1:9">
      <c r="A67" s="135" t="s">
        <v>195</v>
      </c>
      <c r="B67" s="134">
        <v>85</v>
      </c>
      <c r="C67" s="134">
        <v>12</v>
      </c>
      <c r="D67" s="134">
        <v>23</v>
      </c>
      <c r="E67" s="114">
        <v>32.590000000000003</v>
      </c>
      <c r="F67" s="114">
        <v>17.32</v>
      </c>
      <c r="G67" s="114">
        <v>0</v>
      </c>
      <c r="H67" s="114">
        <v>0</v>
      </c>
      <c r="I67" s="114">
        <v>0</v>
      </c>
    </row>
    <row r="68" spans="1:9">
      <c r="A68" s="135" t="s">
        <v>198</v>
      </c>
      <c r="B68" s="134">
        <v>141</v>
      </c>
      <c r="C68" s="134">
        <v>13</v>
      </c>
      <c r="D68" s="134">
        <v>37</v>
      </c>
      <c r="E68" s="114">
        <v>32.590000000000003</v>
      </c>
      <c r="F68" s="114">
        <v>17.32</v>
      </c>
      <c r="G68" s="114">
        <v>0</v>
      </c>
      <c r="H68" s="114">
        <v>0</v>
      </c>
      <c r="I68" s="114">
        <v>0</v>
      </c>
    </row>
    <row r="69" spans="1:9">
      <c r="A69" s="135" t="s">
        <v>196</v>
      </c>
      <c r="B69" s="134">
        <v>96</v>
      </c>
      <c r="C69" s="134">
        <v>13</v>
      </c>
      <c r="D69" s="134">
        <v>25</v>
      </c>
      <c r="E69" s="114">
        <v>32.590000000000003</v>
      </c>
      <c r="F69" s="114">
        <v>17.32</v>
      </c>
      <c r="G69" s="114">
        <v>0</v>
      </c>
      <c r="H69" s="114">
        <v>0</v>
      </c>
      <c r="I69" s="114">
        <v>0</v>
      </c>
    </row>
    <row r="70" spans="1:9">
      <c r="A70" s="135" t="s">
        <v>219</v>
      </c>
      <c r="B70" s="134">
        <v>134</v>
      </c>
      <c r="C70" s="134">
        <v>13</v>
      </c>
      <c r="D70" s="134">
        <v>36</v>
      </c>
      <c r="E70" s="114">
        <v>32.590000000000003</v>
      </c>
      <c r="F70" s="114">
        <v>17.32</v>
      </c>
      <c r="G70" s="114">
        <v>0</v>
      </c>
      <c r="H70" s="114">
        <v>0</v>
      </c>
      <c r="I70" s="114">
        <v>0</v>
      </c>
    </row>
    <row r="71" spans="1:9">
      <c r="A71" s="135" t="s">
        <v>217</v>
      </c>
      <c r="B71" s="134">
        <v>91</v>
      </c>
      <c r="C71" s="134">
        <v>13</v>
      </c>
      <c r="D71" s="134">
        <v>24</v>
      </c>
      <c r="E71" s="114">
        <v>32.590000000000003</v>
      </c>
      <c r="F71" s="114">
        <v>17.32</v>
      </c>
      <c r="G71" s="114">
        <v>0</v>
      </c>
      <c r="H71" s="114">
        <v>0</v>
      </c>
      <c r="I71" s="114">
        <v>0</v>
      </c>
    </row>
    <row r="72" spans="1:9">
      <c r="A72" s="135" t="s">
        <v>220</v>
      </c>
      <c r="B72" s="134">
        <v>147</v>
      </c>
      <c r="C72" s="134">
        <v>14</v>
      </c>
      <c r="D72" s="134">
        <v>39</v>
      </c>
      <c r="E72" s="114">
        <v>32.590000000000003</v>
      </c>
      <c r="F72" s="114">
        <v>17.32</v>
      </c>
      <c r="G72" s="114">
        <v>0</v>
      </c>
      <c r="H72" s="114">
        <v>0</v>
      </c>
      <c r="I72" s="114">
        <v>0</v>
      </c>
    </row>
    <row r="73" spans="1:9">
      <c r="A73" s="135" t="s">
        <v>218</v>
      </c>
      <c r="B73" s="134">
        <v>100</v>
      </c>
      <c r="C73" s="134">
        <v>14</v>
      </c>
      <c r="D73" s="134">
        <v>27</v>
      </c>
      <c r="E73" s="114">
        <v>32.590000000000003</v>
      </c>
      <c r="F73" s="114">
        <v>17.32</v>
      </c>
      <c r="G73" s="114">
        <v>0</v>
      </c>
      <c r="H73" s="114">
        <v>0</v>
      </c>
      <c r="I73" s="114">
        <v>0</v>
      </c>
    </row>
    <row r="74" spans="1:9">
      <c r="A74" s="135" t="s">
        <v>241</v>
      </c>
      <c r="B74" s="134">
        <v>137</v>
      </c>
      <c r="C74" s="134">
        <v>13</v>
      </c>
      <c r="D74" s="134">
        <v>37</v>
      </c>
      <c r="E74" s="114">
        <v>32.590000000000003</v>
      </c>
      <c r="F74" s="114">
        <v>17.32</v>
      </c>
      <c r="G74" s="114">
        <v>0</v>
      </c>
      <c r="H74" s="114">
        <v>0</v>
      </c>
      <c r="I74" s="114">
        <v>0</v>
      </c>
    </row>
    <row r="75" spans="1:9">
      <c r="A75" s="135" t="s">
        <v>239</v>
      </c>
      <c r="B75" s="134">
        <v>93</v>
      </c>
      <c r="C75" s="134">
        <v>13</v>
      </c>
      <c r="D75" s="134">
        <v>25</v>
      </c>
      <c r="E75" s="114">
        <v>32.590000000000003</v>
      </c>
      <c r="F75" s="114">
        <v>17.32</v>
      </c>
      <c r="G75" s="114">
        <v>0</v>
      </c>
      <c r="H75" s="114">
        <v>0</v>
      </c>
      <c r="I75" s="114">
        <v>0</v>
      </c>
    </row>
    <row r="76" spans="1:9">
      <c r="A76" s="135" t="s">
        <v>242</v>
      </c>
      <c r="B76" s="134">
        <v>156</v>
      </c>
      <c r="C76" s="134">
        <v>15</v>
      </c>
      <c r="D76" s="134">
        <v>42</v>
      </c>
      <c r="E76" s="114">
        <v>32.590000000000003</v>
      </c>
      <c r="F76" s="114">
        <v>17.32</v>
      </c>
      <c r="G76" s="114">
        <v>0</v>
      </c>
      <c r="H76" s="114">
        <v>0</v>
      </c>
      <c r="I76" s="114">
        <v>0</v>
      </c>
    </row>
    <row r="77" spans="1:9">
      <c r="A77" s="135" t="s">
        <v>240</v>
      </c>
      <c r="B77" s="134">
        <v>106</v>
      </c>
      <c r="C77" s="134">
        <v>15</v>
      </c>
      <c r="D77" s="134">
        <v>28</v>
      </c>
      <c r="E77" s="114">
        <v>32.590000000000003</v>
      </c>
      <c r="F77" s="114">
        <v>17.32</v>
      </c>
      <c r="G77" s="114">
        <v>0</v>
      </c>
      <c r="H77" s="114">
        <v>0</v>
      </c>
      <c r="I77" s="114">
        <v>0</v>
      </c>
    </row>
    <row r="78" spans="1:9">
      <c r="A78" s="135" t="s">
        <v>153</v>
      </c>
      <c r="B78" s="134">
        <v>73</v>
      </c>
      <c r="C78" s="134">
        <v>7</v>
      </c>
      <c r="D78" s="134">
        <v>19</v>
      </c>
      <c r="E78" s="114">
        <v>32.590000000000003</v>
      </c>
      <c r="F78" s="114">
        <v>17.32</v>
      </c>
      <c r="G78" s="114">
        <v>0</v>
      </c>
      <c r="H78" s="114">
        <v>0</v>
      </c>
      <c r="I78" s="114">
        <v>0</v>
      </c>
    </row>
    <row r="79" spans="1:9">
      <c r="A79" s="135" t="s">
        <v>151</v>
      </c>
      <c r="B79" s="134">
        <v>50</v>
      </c>
      <c r="C79" s="134">
        <v>7</v>
      </c>
      <c r="D79" s="134">
        <v>13</v>
      </c>
      <c r="E79" s="114">
        <v>32.590000000000003</v>
      </c>
      <c r="F79" s="114">
        <v>17.32</v>
      </c>
      <c r="G79" s="114">
        <v>0</v>
      </c>
      <c r="H79" s="114">
        <v>0</v>
      </c>
      <c r="I79" s="114">
        <v>0</v>
      </c>
    </row>
    <row r="80" spans="1:9">
      <c r="A80" s="135" t="s">
        <v>154</v>
      </c>
      <c r="B80" s="134">
        <v>0</v>
      </c>
      <c r="C80" s="134">
        <v>0</v>
      </c>
      <c r="D80" s="134">
        <v>0</v>
      </c>
      <c r="E80" s="114">
        <v>32.590000000000003</v>
      </c>
      <c r="F80" s="114">
        <v>17.32</v>
      </c>
      <c r="G80" s="114">
        <v>0</v>
      </c>
      <c r="H80" s="114">
        <v>0</v>
      </c>
      <c r="I80" s="114">
        <v>0</v>
      </c>
    </row>
    <row r="81" spans="1:9">
      <c r="A81" s="135" t="s">
        <v>152</v>
      </c>
      <c r="B81" s="134">
        <v>0</v>
      </c>
      <c r="C81" s="134">
        <v>0</v>
      </c>
      <c r="D81" s="134">
        <v>0</v>
      </c>
      <c r="E81" s="114">
        <v>32.590000000000003</v>
      </c>
      <c r="F81" s="114">
        <v>17.32</v>
      </c>
      <c r="G81" s="114">
        <v>0</v>
      </c>
      <c r="H81" s="114">
        <v>0</v>
      </c>
      <c r="I81" s="114">
        <v>0</v>
      </c>
    </row>
    <row r="82" spans="1:9">
      <c r="A82" s="135" t="s">
        <v>179</v>
      </c>
      <c r="B82" s="134">
        <v>42</v>
      </c>
      <c r="C82" s="134">
        <v>14</v>
      </c>
      <c r="D82" s="134">
        <v>10</v>
      </c>
      <c r="E82" s="139">
        <v>0</v>
      </c>
      <c r="F82" s="139">
        <v>0</v>
      </c>
      <c r="G82" s="139">
        <v>0</v>
      </c>
      <c r="H82" s="139">
        <v>0</v>
      </c>
      <c r="I82" s="139">
        <v>0</v>
      </c>
    </row>
    <row r="83" spans="1:9">
      <c r="A83" s="135" t="s">
        <v>177</v>
      </c>
      <c r="B83" s="134">
        <v>37</v>
      </c>
      <c r="C83" s="134">
        <v>14</v>
      </c>
      <c r="D83" s="134">
        <v>9</v>
      </c>
      <c r="E83" s="139">
        <v>0</v>
      </c>
      <c r="F83" s="139">
        <v>0</v>
      </c>
      <c r="G83" s="139">
        <v>0</v>
      </c>
      <c r="H83" s="139">
        <v>0</v>
      </c>
      <c r="I83" s="139">
        <v>0</v>
      </c>
    </row>
    <row r="84" spans="1:9">
      <c r="A84" s="135" t="s">
        <v>180</v>
      </c>
      <c r="B84" s="134">
        <v>69</v>
      </c>
      <c r="C84" s="134">
        <v>22</v>
      </c>
      <c r="D84" s="134">
        <v>16</v>
      </c>
      <c r="E84" s="139">
        <v>0</v>
      </c>
      <c r="F84" s="139">
        <v>0</v>
      </c>
      <c r="G84" s="139">
        <v>0</v>
      </c>
      <c r="H84" s="139">
        <v>0</v>
      </c>
      <c r="I84" s="139">
        <v>0</v>
      </c>
    </row>
    <row r="85" spans="1:9">
      <c r="A85" s="135" t="s">
        <v>178</v>
      </c>
      <c r="B85" s="134">
        <v>60</v>
      </c>
      <c r="C85" s="134">
        <v>22</v>
      </c>
      <c r="D85" s="134">
        <v>14</v>
      </c>
      <c r="E85" s="139">
        <v>0</v>
      </c>
      <c r="F85" s="139">
        <v>0</v>
      </c>
      <c r="G85" s="139">
        <v>0</v>
      </c>
      <c r="H85" s="139">
        <v>0</v>
      </c>
      <c r="I85" s="139">
        <v>0</v>
      </c>
    </row>
    <row r="86" spans="1:9">
      <c r="A86" s="135" t="s">
        <v>201</v>
      </c>
      <c r="B86" s="134">
        <v>53</v>
      </c>
      <c r="C86" s="134">
        <v>17</v>
      </c>
      <c r="D86" s="134">
        <v>13</v>
      </c>
      <c r="E86" s="139">
        <v>0</v>
      </c>
      <c r="F86" s="139">
        <v>0</v>
      </c>
      <c r="G86" s="139">
        <v>0</v>
      </c>
      <c r="H86" s="139">
        <v>0</v>
      </c>
      <c r="I86" s="139">
        <v>0</v>
      </c>
    </row>
    <row r="87" spans="1:9">
      <c r="A87" s="135" t="s">
        <v>199</v>
      </c>
      <c r="B87" s="134">
        <v>46</v>
      </c>
      <c r="C87" s="134">
        <v>17</v>
      </c>
      <c r="D87" s="134">
        <v>11</v>
      </c>
      <c r="E87" s="139">
        <v>0</v>
      </c>
      <c r="F87" s="139">
        <v>0</v>
      </c>
      <c r="G87" s="139">
        <v>0</v>
      </c>
      <c r="H87" s="139">
        <v>0</v>
      </c>
      <c r="I87" s="139">
        <v>0</v>
      </c>
    </row>
    <row r="88" spans="1:9">
      <c r="A88" s="135" t="s">
        <v>202</v>
      </c>
      <c r="B88" s="134">
        <v>78</v>
      </c>
      <c r="C88" s="134">
        <v>26</v>
      </c>
      <c r="D88" s="134">
        <v>18</v>
      </c>
      <c r="E88" s="139">
        <v>0</v>
      </c>
      <c r="F88" s="139">
        <v>0</v>
      </c>
      <c r="G88" s="139">
        <v>0</v>
      </c>
      <c r="H88" s="139">
        <v>0</v>
      </c>
      <c r="I88" s="139">
        <v>0</v>
      </c>
    </row>
    <row r="89" spans="1:9">
      <c r="A89" s="135" t="s">
        <v>200</v>
      </c>
      <c r="B89" s="134">
        <v>68</v>
      </c>
      <c r="C89" s="134">
        <v>26</v>
      </c>
      <c r="D89" s="134">
        <v>16</v>
      </c>
      <c r="E89" s="139">
        <v>0</v>
      </c>
      <c r="F89" s="139">
        <v>0</v>
      </c>
      <c r="G89" s="139">
        <v>0</v>
      </c>
      <c r="H89" s="139">
        <v>0</v>
      </c>
      <c r="I89" s="139">
        <v>0</v>
      </c>
    </row>
    <row r="90" spans="1:9">
      <c r="A90" s="135" t="s">
        <v>223</v>
      </c>
      <c r="B90" s="134">
        <v>64</v>
      </c>
      <c r="C90" s="134">
        <v>21</v>
      </c>
      <c r="D90" s="134">
        <v>15</v>
      </c>
      <c r="E90" s="139">
        <v>0</v>
      </c>
      <c r="F90" s="139">
        <v>0</v>
      </c>
      <c r="G90" s="139">
        <v>0</v>
      </c>
      <c r="H90" s="139">
        <v>0</v>
      </c>
      <c r="I90" s="139">
        <v>0</v>
      </c>
    </row>
    <row r="91" spans="1:9">
      <c r="A91" s="135" t="s">
        <v>221</v>
      </c>
      <c r="B91" s="134">
        <v>56</v>
      </c>
      <c r="C91" s="134">
        <v>21</v>
      </c>
      <c r="D91" s="134">
        <v>13</v>
      </c>
      <c r="E91" s="139">
        <v>0</v>
      </c>
      <c r="F91" s="139">
        <v>0</v>
      </c>
      <c r="G91" s="139">
        <v>0</v>
      </c>
      <c r="H91" s="139">
        <v>0</v>
      </c>
      <c r="I91" s="139">
        <v>0</v>
      </c>
    </row>
    <row r="92" spans="1:9">
      <c r="A92" s="135" t="s">
        <v>224</v>
      </c>
      <c r="B92" s="134">
        <v>93</v>
      </c>
      <c r="C92" s="134">
        <v>30</v>
      </c>
      <c r="D92" s="134">
        <v>22</v>
      </c>
      <c r="E92" s="139">
        <v>0</v>
      </c>
      <c r="F92" s="139">
        <v>0</v>
      </c>
      <c r="G92" s="139">
        <v>0</v>
      </c>
      <c r="H92" s="139">
        <v>0</v>
      </c>
      <c r="I92" s="139">
        <v>0</v>
      </c>
    </row>
    <row r="93" spans="1:9">
      <c r="A93" s="135" t="s">
        <v>222</v>
      </c>
      <c r="B93" s="134">
        <v>81</v>
      </c>
      <c r="C93" s="134">
        <v>30</v>
      </c>
      <c r="D93" s="134">
        <v>19</v>
      </c>
      <c r="E93" s="139">
        <v>0</v>
      </c>
      <c r="F93" s="139">
        <v>0</v>
      </c>
      <c r="G93" s="139">
        <v>0</v>
      </c>
      <c r="H93" s="139">
        <v>0</v>
      </c>
      <c r="I93" s="139">
        <v>0</v>
      </c>
    </row>
    <row r="94" spans="1:9">
      <c r="A94" s="135" t="s">
        <v>245</v>
      </c>
      <c r="B94" s="134">
        <v>70</v>
      </c>
      <c r="C94" s="134">
        <v>23</v>
      </c>
      <c r="D94" s="134">
        <v>17</v>
      </c>
      <c r="E94" s="139">
        <v>0</v>
      </c>
      <c r="F94" s="139">
        <v>0</v>
      </c>
      <c r="G94" s="139">
        <v>0</v>
      </c>
      <c r="H94" s="139">
        <v>0</v>
      </c>
      <c r="I94" s="139">
        <v>0</v>
      </c>
    </row>
    <row r="95" spans="1:9">
      <c r="A95" s="135" t="s">
        <v>243</v>
      </c>
      <c r="B95" s="134">
        <v>61</v>
      </c>
      <c r="C95" s="134">
        <v>23</v>
      </c>
      <c r="D95" s="134">
        <v>15</v>
      </c>
      <c r="E95" s="139">
        <v>0</v>
      </c>
      <c r="F95" s="139">
        <v>0</v>
      </c>
      <c r="G95" s="139">
        <v>0</v>
      </c>
      <c r="H95" s="139">
        <v>0</v>
      </c>
      <c r="I95" s="139">
        <v>0</v>
      </c>
    </row>
    <row r="96" spans="1:9">
      <c r="A96" s="135" t="s">
        <v>246</v>
      </c>
      <c r="B96" s="134">
        <v>110</v>
      </c>
      <c r="C96" s="134">
        <v>36</v>
      </c>
      <c r="D96" s="134">
        <v>26</v>
      </c>
      <c r="E96" s="139">
        <v>0</v>
      </c>
      <c r="F96" s="139">
        <v>0</v>
      </c>
      <c r="G96" s="139">
        <v>0</v>
      </c>
      <c r="H96" s="139">
        <v>0</v>
      </c>
      <c r="I96" s="139">
        <v>0</v>
      </c>
    </row>
    <row r="97" spans="1:9">
      <c r="A97" s="135" t="s">
        <v>244</v>
      </c>
      <c r="B97" s="134">
        <v>96</v>
      </c>
      <c r="C97" s="134">
        <v>36</v>
      </c>
      <c r="D97" s="134">
        <v>23</v>
      </c>
      <c r="E97" s="139">
        <v>0</v>
      </c>
      <c r="F97" s="139">
        <v>0</v>
      </c>
      <c r="G97" s="139">
        <v>0</v>
      </c>
      <c r="H97" s="139">
        <v>0</v>
      </c>
      <c r="I97" s="139">
        <v>0</v>
      </c>
    </row>
    <row r="98" spans="1:9">
      <c r="A98" s="135" t="s">
        <v>157</v>
      </c>
      <c r="B98" s="134">
        <v>36</v>
      </c>
      <c r="C98" s="134">
        <v>12</v>
      </c>
      <c r="D98" s="134">
        <v>8</v>
      </c>
      <c r="E98" s="139">
        <v>0</v>
      </c>
      <c r="F98" s="139">
        <v>0</v>
      </c>
      <c r="G98" s="139">
        <v>0</v>
      </c>
      <c r="H98" s="139">
        <v>0</v>
      </c>
      <c r="I98" s="139">
        <v>0</v>
      </c>
    </row>
    <row r="99" spans="1:9">
      <c r="A99" s="135" t="s">
        <v>155</v>
      </c>
      <c r="B99" s="134">
        <v>32</v>
      </c>
      <c r="C99" s="134">
        <v>12</v>
      </c>
      <c r="D99" s="134">
        <v>7</v>
      </c>
      <c r="E99" s="139">
        <v>0</v>
      </c>
      <c r="F99" s="139">
        <v>0</v>
      </c>
      <c r="G99" s="139">
        <v>0</v>
      </c>
      <c r="H99" s="139">
        <v>0</v>
      </c>
      <c r="I99" s="139">
        <v>0</v>
      </c>
    </row>
    <row r="100" spans="1:9">
      <c r="A100" s="135" t="s">
        <v>158</v>
      </c>
      <c r="B100" s="134">
        <v>0</v>
      </c>
      <c r="C100" s="134">
        <v>0</v>
      </c>
      <c r="D100" s="134">
        <v>0</v>
      </c>
      <c r="E100" s="139">
        <v>0</v>
      </c>
      <c r="F100" s="139">
        <v>0</v>
      </c>
      <c r="G100" s="139">
        <v>0</v>
      </c>
      <c r="H100" s="139">
        <v>0</v>
      </c>
      <c r="I100" s="139">
        <v>0</v>
      </c>
    </row>
    <row r="101" spans="1:9">
      <c r="A101" s="135" t="s">
        <v>156</v>
      </c>
      <c r="B101" s="134">
        <v>0</v>
      </c>
      <c r="C101" s="134">
        <v>0</v>
      </c>
      <c r="D101" s="134">
        <v>0</v>
      </c>
      <c r="E101" s="139">
        <v>0</v>
      </c>
      <c r="F101" s="139">
        <v>0</v>
      </c>
      <c r="G101" s="139">
        <v>0</v>
      </c>
      <c r="H101" s="139">
        <v>0</v>
      </c>
      <c r="I101" s="139">
        <v>0</v>
      </c>
    </row>
    <row r="102" spans="1:9">
      <c r="A102" s="135" t="s">
        <v>181</v>
      </c>
      <c r="B102" s="134">
        <v>42</v>
      </c>
      <c r="C102" s="134">
        <v>54</v>
      </c>
      <c r="D102" s="134">
        <v>11</v>
      </c>
      <c r="E102" s="139">
        <v>0</v>
      </c>
      <c r="F102" s="139">
        <v>0</v>
      </c>
      <c r="G102" s="139">
        <v>0</v>
      </c>
      <c r="H102" s="139">
        <v>0</v>
      </c>
      <c r="I102" s="139">
        <v>0</v>
      </c>
    </row>
    <row r="103" spans="1:9">
      <c r="A103" s="135" t="s">
        <v>182</v>
      </c>
      <c r="B103" s="134">
        <v>61</v>
      </c>
      <c r="C103" s="134">
        <v>101</v>
      </c>
      <c r="D103" s="134">
        <v>15</v>
      </c>
      <c r="E103" s="139">
        <v>0</v>
      </c>
      <c r="F103" s="139">
        <v>0</v>
      </c>
      <c r="G103" s="139">
        <v>0</v>
      </c>
      <c r="H103" s="139">
        <v>0</v>
      </c>
      <c r="I103" s="139">
        <v>0</v>
      </c>
    </row>
    <row r="104" spans="1:9">
      <c r="A104" s="135" t="s">
        <v>203</v>
      </c>
      <c r="B104" s="134">
        <v>49</v>
      </c>
      <c r="C104" s="134">
        <v>59</v>
      </c>
      <c r="D104" s="134">
        <v>12</v>
      </c>
      <c r="E104" s="139">
        <v>0</v>
      </c>
      <c r="F104" s="139">
        <v>0</v>
      </c>
      <c r="G104" s="139">
        <v>0</v>
      </c>
      <c r="H104" s="139">
        <v>0</v>
      </c>
      <c r="I104" s="139">
        <v>0</v>
      </c>
    </row>
    <row r="105" spans="1:9">
      <c r="A105" s="135" t="s">
        <v>204</v>
      </c>
      <c r="B105" s="134">
        <v>70</v>
      </c>
      <c r="C105" s="134">
        <v>110</v>
      </c>
      <c r="D105" s="134">
        <v>17</v>
      </c>
      <c r="E105" s="139">
        <v>0</v>
      </c>
      <c r="F105" s="139">
        <v>0</v>
      </c>
      <c r="G105" s="139">
        <v>0</v>
      </c>
      <c r="H105" s="139">
        <v>0</v>
      </c>
      <c r="I105" s="139">
        <v>0</v>
      </c>
    </row>
    <row r="106" spans="1:9">
      <c r="A106" s="135" t="s">
        <v>225</v>
      </c>
      <c r="B106" s="134">
        <v>55</v>
      </c>
      <c r="C106" s="134">
        <v>64</v>
      </c>
      <c r="D106" s="134">
        <v>14</v>
      </c>
      <c r="E106" s="139">
        <v>0</v>
      </c>
      <c r="F106" s="139">
        <v>0</v>
      </c>
      <c r="G106" s="139">
        <v>0</v>
      </c>
      <c r="H106" s="139">
        <v>0</v>
      </c>
      <c r="I106" s="139">
        <v>0</v>
      </c>
    </row>
    <row r="107" spans="1:9">
      <c r="A107" s="135" t="s">
        <v>226</v>
      </c>
      <c r="B107" s="134">
        <v>78</v>
      </c>
      <c r="C107" s="134">
        <v>119</v>
      </c>
      <c r="D107" s="134">
        <v>20</v>
      </c>
      <c r="E107" s="139">
        <v>0</v>
      </c>
      <c r="F107" s="139">
        <v>0</v>
      </c>
      <c r="G107" s="139">
        <v>0</v>
      </c>
      <c r="H107" s="139">
        <v>0</v>
      </c>
      <c r="I107" s="139">
        <v>0</v>
      </c>
    </row>
    <row r="108" spans="1:9">
      <c r="A108" s="135" t="s">
        <v>247</v>
      </c>
      <c r="B108" s="134">
        <v>62</v>
      </c>
      <c r="C108" s="134">
        <v>69</v>
      </c>
      <c r="D108" s="134">
        <v>15</v>
      </c>
      <c r="E108" s="139">
        <v>0</v>
      </c>
      <c r="F108" s="139">
        <v>0</v>
      </c>
      <c r="G108" s="139">
        <v>0</v>
      </c>
      <c r="H108" s="139">
        <v>0</v>
      </c>
      <c r="I108" s="139">
        <v>0</v>
      </c>
    </row>
    <row r="109" spans="1:9">
      <c r="A109" s="135" t="s">
        <v>248</v>
      </c>
      <c r="B109" s="134">
        <v>87</v>
      </c>
      <c r="C109" s="134">
        <v>128</v>
      </c>
      <c r="D109" s="134">
        <v>22</v>
      </c>
      <c r="E109" s="139">
        <v>0</v>
      </c>
      <c r="F109" s="139">
        <v>0</v>
      </c>
      <c r="G109" s="139">
        <v>0</v>
      </c>
      <c r="H109" s="139">
        <v>0</v>
      </c>
      <c r="I109" s="139">
        <v>0</v>
      </c>
    </row>
    <row r="110" spans="1:9">
      <c r="A110" s="135" t="s">
        <v>159</v>
      </c>
      <c r="B110" s="134">
        <v>36</v>
      </c>
      <c r="C110" s="134">
        <v>49</v>
      </c>
      <c r="D110" s="134">
        <v>9</v>
      </c>
      <c r="E110" s="139">
        <v>0</v>
      </c>
      <c r="F110" s="139">
        <v>0</v>
      </c>
      <c r="G110" s="139">
        <v>0</v>
      </c>
      <c r="H110" s="139">
        <v>0</v>
      </c>
      <c r="I110" s="139">
        <v>0</v>
      </c>
    </row>
    <row r="111" spans="1:9">
      <c r="A111" s="135" t="s">
        <v>160</v>
      </c>
      <c r="B111" s="134">
        <v>0</v>
      </c>
      <c r="C111" s="134">
        <v>0</v>
      </c>
      <c r="D111" s="134">
        <v>0</v>
      </c>
      <c r="E111" s="139">
        <v>0</v>
      </c>
      <c r="F111" s="139">
        <v>0</v>
      </c>
      <c r="G111" s="139">
        <v>0</v>
      </c>
      <c r="H111" s="139">
        <v>0</v>
      </c>
      <c r="I111" s="139">
        <v>0</v>
      </c>
    </row>
  </sheetData>
  <sheetProtection algorithmName="SHA-512" hashValue="IqswduFNOD+hnmBdHNHxuxj83j+WwVFzOzL4cMm0Rpr7qpuQimW6IxzQepi/2k++mhaobH0xPjj62vLKTXR1VA==" saltValue="KBtnWIt2G/uEqru+uPndww==" spinCount="100000" sheet="1" objects="1" scenarios="1"/>
  <sortState ref="A2:D11">
    <sortCondition ref="A2"/>
  </sortState>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95721F0718BE342BD4ACA215FA29067" ma:contentTypeVersion="15" ma:contentTypeDescription="Create a new document." ma:contentTypeScope="" ma:versionID="b8bbee6afb9c0d68a31f5f06d26bc25d">
  <xsd:schema xmlns:xsd="http://www.w3.org/2001/XMLSchema" xmlns:xs="http://www.w3.org/2001/XMLSchema" xmlns:p="http://schemas.microsoft.com/office/2006/metadata/properties" xmlns:ns1="http://schemas.microsoft.com/sharepoint/v3" xmlns:ns3="fbacf112-62c9-4d7e-9155-3f37a30b7b04" xmlns:ns4="cb55d4a0-7dcf-4ded-8040-abc8e9a4d803" targetNamespace="http://schemas.microsoft.com/office/2006/metadata/properties" ma:root="true" ma:fieldsID="2828120e823fdbd0f3e10cad77767ed4" ns1:_="" ns3:_="" ns4:_="">
    <xsd:import namespace="http://schemas.microsoft.com/sharepoint/v3"/>
    <xsd:import namespace="fbacf112-62c9-4d7e-9155-3f37a30b7b04"/>
    <xsd:import namespace="cb55d4a0-7dcf-4ded-8040-abc8e9a4d803"/>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acf112-62c9-4d7e-9155-3f37a30b7b0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55d4a0-7dcf-4ded-8040-abc8e9a4d803"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970C7B-2560-4D95-A17F-99A3053D72EE}">
  <ds:schemaRefs>
    <ds:schemaRef ds:uri="http://schemas.microsoft.com/sharepoint/v3/contenttype/forms"/>
  </ds:schemaRefs>
</ds:datastoreItem>
</file>

<file path=customXml/itemProps2.xml><?xml version="1.0" encoding="utf-8"?>
<ds:datastoreItem xmlns:ds="http://schemas.openxmlformats.org/officeDocument/2006/customXml" ds:itemID="{AD820EEF-75FB-48E6-A56D-2E1D62B0A975}">
  <ds:schemaRefs>
    <ds:schemaRef ds:uri="http://schemas.microsoft.com/sharepoint/v3"/>
    <ds:schemaRef ds:uri="http://purl.org/dc/dcmitype/"/>
    <ds:schemaRef ds:uri="http://purl.org/dc/terms/"/>
    <ds:schemaRef ds:uri="http://www.w3.org/XML/1998/namespace"/>
    <ds:schemaRef ds:uri="http://schemas.microsoft.com/office/2006/documentManagement/types"/>
    <ds:schemaRef ds:uri="cb55d4a0-7dcf-4ded-8040-abc8e9a4d803"/>
    <ds:schemaRef ds:uri="http://schemas.microsoft.com/office/infopath/2007/PartnerControls"/>
    <ds:schemaRef ds:uri="http://purl.org/dc/elements/1.1/"/>
    <ds:schemaRef ds:uri="http://schemas.openxmlformats.org/package/2006/metadata/core-properties"/>
    <ds:schemaRef ds:uri="fbacf112-62c9-4d7e-9155-3f37a30b7b04"/>
    <ds:schemaRef ds:uri="http://schemas.microsoft.com/office/2006/metadata/properties"/>
  </ds:schemaRefs>
</ds:datastoreItem>
</file>

<file path=customXml/itemProps3.xml><?xml version="1.0" encoding="utf-8"?>
<ds:datastoreItem xmlns:ds="http://schemas.openxmlformats.org/officeDocument/2006/customXml" ds:itemID="{508F4FA0-9582-46E6-9DEA-996ACD8DB8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bacf112-62c9-4d7e-9155-3f37a30b7b04"/>
    <ds:schemaRef ds:uri="cb55d4a0-7dcf-4ded-8040-abc8e9a4d8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5</vt:i4>
      </vt:variant>
    </vt:vector>
  </HeadingPairs>
  <TitlesOfParts>
    <vt:vector size="14" baseType="lpstr">
      <vt:lpstr>Calculation Worksheet</vt:lpstr>
      <vt:lpstr>Instructions</vt:lpstr>
      <vt:lpstr>Example 1</vt:lpstr>
      <vt:lpstr>Example 2</vt:lpstr>
      <vt:lpstr>Example 3</vt:lpstr>
      <vt:lpstr>Utilities 2021</vt:lpstr>
      <vt:lpstr>Services 2021</vt:lpstr>
      <vt:lpstr>VLOOKUPs</vt:lpstr>
      <vt:lpstr>Utility and Services Table</vt:lpstr>
      <vt:lpstr>'Calculation Worksheet'!Zone_d_impression</vt:lpstr>
      <vt:lpstr>'Example 1'!Zone_d_impression</vt:lpstr>
      <vt:lpstr>'Example 2'!Zone_d_impression</vt:lpstr>
      <vt:lpstr>'Example 3'!Zone_d_impression</vt:lpstr>
      <vt:lpstr>Instructions!Zone_d_impression</vt:lpstr>
    </vt:vector>
  </TitlesOfParts>
  <Company>CMHC-SCHL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kflamand</dc:creator>
  <cp:lastModifiedBy>glussier</cp:lastModifiedBy>
  <cp:lastPrinted>2021-03-01T22:16:16Z</cp:lastPrinted>
  <dcterms:created xsi:type="dcterms:W3CDTF">2021-02-22T21:56:51Z</dcterms:created>
  <dcterms:modified xsi:type="dcterms:W3CDTF">2021-04-01T18:35:57Z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0x010100C95721F0718BE342BD4ACA215FA29067</vt:lpwstr>
  </property>
</Properties>
</file>